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jw\Documents\Horst2020\AMU\Fotovoltaik\Vortrag\"/>
    </mc:Choice>
  </mc:AlternateContent>
  <xr:revisionPtr revIDLastSave="0" documentId="13_ncr:1_{9A1630E0-AFEB-43F1-A6A0-1DBD6D1C1BBE}" xr6:coauthVersionLast="47" xr6:coauthVersionMax="47" xr10:uidLastSave="{00000000-0000-0000-0000-000000000000}"/>
  <bookViews>
    <workbookView xWindow="-120" yWindow="-120" windowWidth="20730" windowHeight="11760" xr2:uid="{11706E2D-EC88-4312-99F6-AF4A6B7CB39B}"/>
  </bookViews>
  <sheets>
    <sheet name="WIR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4" i="5" l="1"/>
  <c r="G46" i="5"/>
  <c r="G45" i="5"/>
  <c r="G49" i="5"/>
  <c r="Y33" i="5"/>
  <c r="P33" i="5"/>
  <c r="G33" i="5"/>
  <c r="Y14" i="5"/>
  <c r="P14" i="5"/>
  <c r="G16" i="5"/>
  <c r="C10" i="5"/>
  <c r="P7" i="5"/>
  <c r="O7" i="5"/>
  <c r="N7" i="5"/>
  <c r="M7" i="5"/>
  <c r="L7" i="5"/>
  <c r="L4" i="5"/>
  <c r="L9" i="5" s="1"/>
  <c r="D16" i="5" s="1"/>
  <c r="G48" i="5" l="1"/>
  <c r="I16" i="5"/>
  <c r="C6" i="5"/>
  <c r="AA50" i="5"/>
  <c r="Z50" i="5"/>
  <c r="Y50" i="5"/>
  <c r="X50" i="5"/>
  <c r="V50" i="5"/>
  <c r="U50" i="5"/>
  <c r="Z49" i="5"/>
  <c r="W49" i="5"/>
  <c r="V49" i="5"/>
  <c r="U49" i="5"/>
  <c r="Z48" i="5"/>
  <c r="X48" i="5"/>
  <c r="W48" i="5"/>
  <c r="U48" i="5"/>
  <c r="AA47" i="5"/>
  <c r="W47" i="5"/>
  <c r="V47" i="5"/>
  <c r="R50" i="5"/>
  <c r="Q50" i="5"/>
  <c r="P50" i="5"/>
  <c r="O50" i="5"/>
  <c r="M50" i="5"/>
  <c r="L50" i="5"/>
  <c r="Q49" i="5"/>
  <c r="N49" i="5"/>
  <c r="M49" i="5"/>
  <c r="L49" i="5"/>
  <c r="Q48" i="5"/>
  <c r="O48" i="5"/>
  <c r="N48" i="5"/>
  <c r="L48" i="5"/>
  <c r="R47" i="5"/>
  <c r="N47" i="5"/>
  <c r="M47" i="5"/>
  <c r="AA41" i="5"/>
  <c r="Z41" i="5"/>
  <c r="Y41" i="5"/>
  <c r="X41" i="5"/>
  <c r="W41" i="5"/>
  <c r="V41" i="5"/>
  <c r="U41" i="5"/>
  <c r="AA40" i="5"/>
  <c r="Z40" i="5"/>
  <c r="Y40" i="5"/>
  <c r="X40" i="5"/>
  <c r="W40" i="5"/>
  <c r="V40" i="5"/>
  <c r="U40" i="5"/>
  <c r="AA39" i="5"/>
  <c r="Z39" i="5"/>
  <c r="Y39" i="5"/>
  <c r="X39" i="5"/>
  <c r="W39" i="5"/>
  <c r="V39" i="5"/>
  <c r="U39" i="5"/>
  <c r="AA38" i="5"/>
  <c r="Z38" i="5"/>
  <c r="Y38" i="5"/>
  <c r="X38" i="5"/>
  <c r="W38" i="5"/>
  <c r="V38" i="5"/>
  <c r="U38" i="5"/>
  <c r="R41" i="5"/>
  <c r="Q41" i="5"/>
  <c r="P41" i="5"/>
  <c r="O41" i="5"/>
  <c r="N41" i="5"/>
  <c r="M41" i="5"/>
  <c r="L41" i="5"/>
  <c r="R40" i="5"/>
  <c r="Q40" i="5"/>
  <c r="P40" i="5"/>
  <c r="O40" i="5"/>
  <c r="N40" i="5"/>
  <c r="M40" i="5"/>
  <c r="L40" i="5"/>
  <c r="R39" i="5"/>
  <c r="Q39" i="5"/>
  <c r="P39" i="5"/>
  <c r="O39" i="5"/>
  <c r="N39" i="5"/>
  <c r="M39" i="5"/>
  <c r="L39" i="5"/>
  <c r="R38" i="5"/>
  <c r="Q38" i="5"/>
  <c r="P38" i="5"/>
  <c r="O38" i="5"/>
  <c r="N38" i="5"/>
  <c r="M38" i="5"/>
  <c r="L38" i="5"/>
  <c r="AA28" i="5"/>
  <c r="Z28" i="5"/>
  <c r="Y28" i="5"/>
  <c r="X28" i="5"/>
  <c r="W28" i="5"/>
  <c r="V28" i="5"/>
  <c r="U28" i="5"/>
  <c r="AA27" i="5"/>
  <c r="Z27" i="5"/>
  <c r="Y27" i="5"/>
  <c r="X27" i="5"/>
  <c r="W27" i="5"/>
  <c r="V27" i="5"/>
  <c r="U27" i="5"/>
  <c r="AA26" i="5"/>
  <c r="Z26" i="5"/>
  <c r="Y26" i="5"/>
  <c r="X26" i="5"/>
  <c r="W26" i="5"/>
  <c r="V26" i="5"/>
  <c r="U26" i="5"/>
  <c r="AA25" i="5"/>
  <c r="Z25" i="5"/>
  <c r="Y25" i="5"/>
  <c r="X25" i="5"/>
  <c r="W25" i="5"/>
  <c r="V25" i="5"/>
  <c r="U25" i="5"/>
  <c r="AA24" i="5"/>
  <c r="Z24" i="5"/>
  <c r="Y24" i="5"/>
  <c r="X24" i="5"/>
  <c r="W24" i="5"/>
  <c r="V24" i="5"/>
  <c r="U24" i="5"/>
  <c r="AA23" i="5"/>
  <c r="Z23" i="5"/>
  <c r="Y23" i="5"/>
  <c r="X23" i="5"/>
  <c r="W23" i="5"/>
  <c r="V23" i="5"/>
  <c r="U23" i="5"/>
  <c r="AA22" i="5"/>
  <c r="Z22" i="5"/>
  <c r="Y22" i="5"/>
  <c r="X22" i="5"/>
  <c r="W22" i="5"/>
  <c r="V22" i="5"/>
  <c r="U22" i="5"/>
  <c r="AA21" i="5"/>
  <c r="Z21" i="5"/>
  <c r="Y21" i="5"/>
  <c r="X21" i="5"/>
  <c r="W21" i="5"/>
  <c r="V21" i="5"/>
  <c r="U21" i="5"/>
  <c r="AA20" i="5"/>
  <c r="Z20" i="5"/>
  <c r="Y20" i="5"/>
  <c r="X20" i="5"/>
  <c r="W20" i="5"/>
  <c r="V20" i="5"/>
  <c r="U20" i="5"/>
  <c r="AA19" i="5"/>
  <c r="Z19" i="5"/>
  <c r="Y19" i="5"/>
  <c r="X19" i="5"/>
  <c r="W19" i="5"/>
  <c r="V19" i="5"/>
  <c r="U19" i="5"/>
  <c r="AA18" i="5"/>
  <c r="Z18" i="5"/>
  <c r="Y18" i="5"/>
  <c r="X18" i="5"/>
  <c r="W18" i="5"/>
  <c r="V18" i="5"/>
  <c r="U18" i="5"/>
  <c r="AA17" i="5"/>
  <c r="Z17" i="5"/>
  <c r="Y17" i="5"/>
  <c r="X17" i="5"/>
  <c r="W17" i="5"/>
  <c r="V17" i="5"/>
  <c r="U17" i="5"/>
  <c r="AA16" i="5"/>
  <c r="Z16" i="5"/>
  <c r="Z30" i="5" s="1"/>
  <c r="Z31" i="5" s="1"/>
  <c r="Y16" i="5"/>
  <c r="X16" i="5"/>
  <c r="W16" i="5"/>
  <c r="V16" i="5"/>
  <c r="V30" i="5" s="1"/>
  <c r="V31" i="5" s="1"/>
  <c r="U16" i="5"/>
  <c r="AA15" i="5"/>
  <c r="Z15" i="5"/>
  <c r="Y15" i="5"/>
  <c r="X15" i="5"/>
  <c r="W15" i="5"/>
  <c r="V15" i="5"/>
  <c r="U15" i="5"/>
  <c r="R28" i="5"/>
  <c r="Q28" i="5"/>
  <c r="P28" i="5"/>
  <c r="O28" i="5"/>
  <c r="N28" i="5"/>
  <c r="M28" i="5"/>
  <c r="R27" i="5"/>
  <c r="Q27" i="5"/>
  <c r="P27" i="5"/>
  <c r="O27" i="5"/>
  <c r="N27" i="5"/>
  <c r="M27" i="5"/>
  <c r="R26" i="5"/>
  <c r="Q26" i="5"/>
  <c r="P26" i="5"/>
  <c r="O26" i="5"/>
  <c r="N26" i="5"/>
  <c r="M26" i="5"/>
  <c r="R25" i="5"/>
  <c r="Q25" i="5"/>
  <c r="P25" i="5"/>
  <c r="O25" i="5"/>
  <c r="N25" i="5"/>
  <c r="M25" i="5"/>
  <c r="R24" i="5"/>
  <c r="Q24" i="5"/>
  <c r="P24" i="5"/>
  <c r="O24" i="5"/>
  <c r="N24" i="5"/>
  <c r="N30" i="5" s="1"/>
  <c r="M24" i="5"/>
  <c r="R23" i="5"/>
  <c r="Q23" i="5"/>
  <c r="P23" i="5"/>
  <c r="O23" i="5"/>
  <c r="N23" i="5"/>
  <c r="M23" i="5"/>
  <c r="R22" i="5"/>
  <c r="Q22" i="5"/>
  <c r="P22" i="5"/>
  <c r="O22" i="5"/>
  <c r="N22" i="5"/>
  <c r="M22" i="5"/>
  <c r="R21" i="5"/>
  <c r="Q21" i="5"/>
  <c r="P21" i="5"/>
  <c r="O21" i="5"/>
  <c r="N21" i="5"/>
  <c r="M21" i="5"/>
  <c r="R20" i="5"/>
  <c r="Q20" i="5"/>
  <c r="P20" i="5"/>
  <c r="O20" i="5"/>
  <c r="N20" i="5"/>
  <c r="M20" i="5"/>
  <c r="R19" i="5"/>
  <c r="Q19" i="5"/>
  <c r="P19" i="5"/>
  <c r="O19" i="5"/>
  <c r="N19" i="5"/>
  <c r="M19" i="5"/>
  <c r="R18" i="5"/>
  <c r="Q18" i="5"/>
  <c r="P18" i="5"/>
  <c r="O18" i="5"/>
  <c r="N18" i="5"/>
  <c r="M18" i="5"/>
  <c r="R17" i="5"/>
  <c r="Q17" i="5"/>
  <c r="P17" i="5"/>
  <c r="O17" i="5"/>
  <c r="N17" i="5"/>
  <c r="M17" i="5"/>
  <c r="R16" i="5"/>
  <c r="Q16" i="5"/>
  <c r="P16" i="5"/>
  <c r="O16" i="5"/>
  <c r="N16" i="5"/>
  <c r="M16" i="5"/>
  <c r="R15" i="5"/>
  <c r="Q15" i="5"/>
  <c r="Q30" i="5" s="1"/>
  <c r="Q31" i="5" s="1"/>
  <c r="P15" i="5"/>
  <c r="O15" i="5"/>
  <c r="O30" i="5" s="1"/>
  <c r="O31" i="5" s="1"/>
  <c r="N15" i="5"/>
  <c r="M15" i="5"/>
  <c r="M30" i="5" s="1"/>
  <c r="M31" i="5" s="1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H6" i="5"/>
  <c r="F6" i="5" s="1"/>
  <c r="G6" i="5"/>
  <c r="E6" i="5" s="1"/>
  <c r="H5" i="5"/>
  <c r="F5" i="5" s="1"/>
  <c r="G5" i="5"/>
  <c r="E5" i="5" s="1"/>
  <c r="H4" i="5"/>
  <c r="F4" i="5" s="1"/>
  <c r="G4" i="5"/>
  <c r="E4" i="5" s="1"/>
  <c r="C46" i="5"/>
  <c r="Y49" i="5" s="1"/>
  <c r="C45" i="5"/>
  <c r="H45" i="5" s="1"/>
  <c r="I45" i="5" s="1"/>
  <c r="AA45" i="5" s="1"/>
  <c r="R30" i="5"/>
  <c r="I42" i="5"/>
  <c r="I57" i="5" s="1"/>
  <c r="I62" i="5" s="1"/>
  <c r="I30" i="5"/>
  <c r="I31" i="5" s="1"/>
  <c r="F30" i="5"/>
  <c r="F31" i="5" s="1"/>
  <c r="G30" i="5"/>
  <c r="G31" i="5" s="1"/>
  <c r="H30" i="5"/>
  <c r="H31" i="5" s="1"/>
  <c r="H42" i="5"/>
  <c r="H57" i="5" s="1"/>
  <c r="H62" i="5" s="1"/>
  <c r="G42" i="5"/>
  <c r="G57" i="5" s="1"/>
  <c r="G62" i="5" s="1"/>
  <c r="F42" i="5"/>
  <c r="F57" i="5" s="1"/>
  <c r="F62" i="5" s="1"/>
  <c r="E42" i="5"/>
  <c r="E57" i="5" s="1"/>
  <c r="E62" i="5" s="1"/>
  <c r="D42" i="5"/>
  <c r="D57" i="5" s="1"/>
  <c r="D62" i="5" s="1"/>
  <c r="C42" i="5"/>
  <c r="C57" i="5" s="1"/>
  <c r="C62" i="5" s="1"/>
  <c r="E30" i="5"/>
  <c r="D30" i="5"/>
  <c r="C30" i="5"/>
  <c r="C31" i="5" s="1"/>
  <c r="P30" i="5" l="1"/>
  <c r="P31" i="5" s="1"/>
  <c r="X30" i="5"/>
  <c r="X31" i="5" s="1"/>
  <c r="W30" i="5"/>
  <c r="Y30" i="5"/>
  <c r="Y31" i="5" s="1"/>
  <c r="AA30" i="5"/>
  <c r="AA31" i="5" s="1"/>
  <c r="AA32" i="5" s="1"/>
  <c r="AA33" i="5" s="1"/>
  <c r="U30" i="5"/>
  <c r="U31" i="5" s="1"/>
  <c r="P49" i="5"/>
  <c r="U46" i="5"/>
  <c r="Y46" i="5"/>
  <c r="U45" i="5"/>
  <c r="R45" i="5"/>
  <c r="Z45" i="5"/>
  <c r="L45" i="5"/>
  <c r="Q45" i="5"/>
  <c r="L46" i="5"/>
  <c r="P46" i="5"/>
  <c r="L30" i="5"/>
  <c r="L31" i="5" s="1"/>
  <c r="F46" i="5"/>
  <c r="E46" i="5"/>
  <c r="H46" i="5"/>
  <c r="D45" i="5"/>
  <c r="D46" i="5"/>
  <c r="P42" i="5"/>
  <c r="P57" i="5" s="1"/>
  <c r="P62" i="5" s="1"/>
  <c r="M42" i="5"/>
  <c r="M57" i="5" s="1"/>
  <c r="M62" i="5" s="1"/>
  <c r="Q42" i="5"/>
  <c r="Q57" i="5" s="1"/>
  <c r="Q62" i="5" s="1"/>
  <c r="AA42" i="5"/>
  <c r="AA57" i="5" s="1"/>
  <c r="AA62" i="5" s="1"/>
  <c r="Y42" i="5"/>
  <c r="Y57" i="5" s="1"/>
  <c r="Y62" i="5" s="1"/>
  <c r="W42" i="5"/>
  <c r="W57" i="5" s="1"/>
  <c r="W62" i="5" s="1"/>
  <c r="U42" i="5"/>
  <c r="U57" i="5" s="1"/>
  <c r="U62" i="5" s="1"/>
  <c r="Z42" i="5"/>
  <c r="Z57" i="5" s="1"/>
  <c r="Z62" i="5" s="1"/>
  <c r="X42" i="5"/>
  <c r="X57" i="5" s="1"/>
  <c r="X62" i="5" s="1"/>
  <c r="V42" i="5"/>
  <c r="V57" i="5" s="1"/>
  <c r="V62" i="5" s="1"/>
  <c r="O32" i="5"/>
  <c r="O34" i="5" s="1"/>
  <c r="O56" i="5" s="1"/>
  <c r="O61" i="5" s="1"/>
  <c r="X32" i="5"/>
  <c r="X34" i="5" s="1"/>
  <c r="X56" i="5" s="1"/>
  <c r="X61" i="5" s="1"/>
  <c r="C47" i="5"/>
  <c r="L32" i="5"/>
  <c r="L34" i="5" s="1"/>
  <c r="L56" i="5" s="1"/>
  <c r="L61" i="5" s="1"/>
  <c r="N31" i="5"/>
  <c r="N32" i="5" s="1"/>
  <c r="N33" i="5" s="1"/>
  <c r="R31" i="5"/>
  <c r="R32" i="5" s="1"/>
  <c r="R33" i="5" s="1"/>
  <c r="W31" i="5"/>
  <c r="W32" i="5" s="1"/>
  <c r="W33" i="5" s="1"/>
  <c r="E45" i="5"/>
  <c r="F45" i="5"/>
  <c r="V32" i="5"/>
  <c r="V33" i="5" s="1"/>
  <c r="Z32" i="5"/>
  <c r="Z33" i="5" s="1"/>
  <c r="O42" i="5"/>
  <c r="O57" i="5" s="1"/>
  <c r="O62" i="5" s="1"/>
  <c r="L42" i="5"/>
  <c r="L57" i="5" s="1"/>
  <c r="L62" i="5" s="1"/>
  <c r="N42" i="5"/>
  <c r="N57" i="5" s="1"/>
  <c r="N62" i="5" s="1"/>
  <c r="R42" i="5"/>
  <c r="R57" i="5" s="1"/>
  <c r="R62" i="5" s="1"/>
  <c r="M32" i="5"/>
  <c r="M33" i="5" s="1"/>
  <c r="Q32" i="5"/>
  <c r="Q33" i="5" s="1"/>
  <c r="I32" i="5"/>
  <c r="I33" i="5" s="1"/>
  <c r="H32" i="5"/>
  <c r="H33" i="5" s="1"/>
  <c r="G32" i="5"/>
  <c r="G34" i="5" s="1"/>
  <c r="G56" i="5" s="1"/>
  <c r="G61" i="5" s="1"/>
  <c r="F32" i="5"/>
  <c r="F34" i="5" s="1"/>
  <c r="F56" i="5" s="1"/>
  <c r="F61" i="5" s="1"/>
  <c r="E31" i="5"/>
  <c r="E32" i="5" s="1"/>
  <c r="E33" i="5" s="1"/>
  <c r="D31" i="5"/>
  <c r="D32" i="5" s="1"/>
  <c r="D33" i="5" s="1"/>
  <c r="C32" i="5"/>
  <c r="C34" i="5" s="1"/>
  <c r="C56" i="5" s="1"/>
  <c r="C61" i="5" s="1"/>
  <c r="P32" i="5" l="1"/>
  <c r="P34" i="5" s="1"/>
  <c r="P56" i="5" s="1"/>
  <c r="P61" i="5" s="1"/>
  <c r="Y32" i="5"/>
  <c r="Y34" i="5" s="1"/>
  <c r="Y56" i="5" s="1"/>
  <c r="Y61" i="5" s="1"/>
  <c r="U32" i="5"/>
  <c r="U34" i="5" s="1"/>
  <c r="U56" i="5" s="1"/>
  <c r="U61" i="5" s="1"/>
  <c r="G51" i="5"/>
  <c r="G58" i="5" s="1"/>
  <c r="G63" i="5" s="1"/>
  <c r="G65" i="5" s="1"/>
  <c r="C74" i="5" s="1"/>
  <c r="Y45" i="5"/>
  <c r="P45" i="5"/>
  <c r="W45" i="5"/>
  <c r="N45" i="5"/>
  <c r="C51" i="5"/>
  <c r="C58" i="5" s="1"/>
  <c r="C63" i="5" s="1"/>
  <c r="C65" i="5" s="1"/>
  <c r="C70" i="5" s="1"/>
  <c r="U47" i="5"/>
  <c r="U51" i="5" s="1"/>
  <c r="U58" i="5" s="1"/>
  <c r="U63" i="5" s="1"/>
  <c r="L47" i="5"/>
  <c r="L51" i="5" s="1"/>
  <c r="L58" i="5" s="1"/>
  <c r="L63" i="5" s="1"/>
  <c r="L65" i="5" s="1"/>
  <c r="E70" i="5" s="1"/>
  <c r="I46" i="5"/>
  <c r="Z46" i="5"/>
  <c r="Q46" i="5"/>
  <c r="P48" i="5"/>
  <c r="Y48" i="5"/>
  <c r="F47" i="5"/>
  <c r="O45" i="5"/>
  <c r="X45" i="5"/>
  <c r="D48" i="5"/>
  <c r="D51" i="5" s="1"/>
  <c r="D58" i="5" s="1"/>
  <c r="D63" i="5" s="1"/>
  <c r="V46" i="5"/>
  <c r="M46" i="5"/>
  <c r="M45" i="5"/>
  <c r="V45" i="5"/>
  <c r="N46" i="5"/>
  <c r="W46" i="5"/>
  <c r="F49" i="5"/>
  <c r="X46" i="5"/>
  <c r="O46" i="5"/>
  <c r="Z34" i="5"/>
  <c r="Z56" i="5" s="1"/>
  <c r="Z61" i="5" s="1"/>
  <c r="W34" i="5"/>
  <c r="W56" i="5" s="1"/>
  <c r="W61" i="5" s="1"/>
  <c r="N34" i="5"/>
  <c r="N56" i="5" s="1"/>
  <c r="N61" i="5" s="1"/>
  <c r="I34" i="5"/>
  <c r="I56" i="5" s="1"/>
  <c r="I61" i="5" s="1"/>
  <c r="Q34" i="5"/>
  <c r="Q56" i="5" s="1"/>
  <c r="Q61" i="5" s="1"/>
  <c r="AA34" i="5"/>
  <c r="AA56" i="5" s="1"/>
  <c r="AA61" i="5" s="1"/>
  <c r="R34" i="5"/>
  <c r="R56" i="5" s="1"/>
  <c r="R61" i="5" s="1"/>
  <c r="H34" i="5"/>
  <c r="H56" i="5" s="1"/>
  <c r="H61" i="5" s="1"/>
  <c r="H47" i="5"/>
  <c r="E50" i="5"/>
  <c r="V34" i="5"/>
  <c r="V56" i="5" s="1"/>
  <c r="V61" i="5" s="1"/>
  <c r="M34" i="5"/>
  <c r="M56" i="5" s="1"/>
  <c r="M61" i="5" s="1"/>
  <c r="E34" i="5"/>
  <c r="E56" i="5" s="1"/>
  <c r="E61" i="5" s="1"/>
  <c r="D34" i="5"/>
  <c r="D56" i="5" s="1"/>
  <c r="D61" i="5" s="1"/>
  <c r="F51" i="5" l="1"/>
  <c r="F58" i="5" s="1"/>
  <c r="F63" i="5" s="1"/>
  <c r="F65" i="5" s="1"/>
  <c r="C73" i="5" s="1"/>
  <c r="U65" i="5"/>
  <c r="G70" i="5" s="1"/>
  <c r="I48" i="5"/>
  <c r="I49" i="5"/>
  <c r="H51" i="5"/>
  <c r="H58" i="5" s="1"/>
  <c r="H63" i="5" s="1"/>
  <c r="H65" i="5" s="1"/>
  <c r="C75" i="5" s="1"/>
  <c r="Q47" i="5"/>
  <c r="Q51" i="5" s="1"/>
  <c r="Q58" i="5" s="1"/>
  <c r="Q63" i="5" s="1"/>
  <c r="Q65" i="5" s="1"/>
  <c r="E75" i="5" s="1"/>
  <c r="Z47" i="5"/>
  <c r="O49" i="5"/>
  <c r="X49" i="5"/>
  <c r="O47" i="5"/>
  <c r="O51" i="5" s="1"/>
  <c r="O58" i="5" s="1"/>
  <c r="O63" i="5" s="1"/>
  <c r="O65" i="5" s="1"/>
  <c r="E73" i="5" s="1"/>
  <c r="X47" i="5"/>
  <c r="X51" i="5" s="1"/>
  <c r="X58" i="5" s="1"/>
  <c r="X63" i="5" s="1"/>
  <c r="X65" i="5" s="1"/>
  <c r="G73" i="5" s="1"/>
  <c r="E51" i="5"/>
  <c r="E58" i="5" s="1"/>
  <c r="E63" i="5" s="1"/>
  <c r="E65" i="5" s="1"/>
  <c r="C72" i="5" s="1"/>
  <c r="N50" i="5"/>
  <c r="N51" i="5" s="1"/>
  <c r="N58" i="5" s="1"/>
  <c r="N63" i="5" s="1"/>
  <c r="N65" i="5" s="1"/>
  <c r="E72" i="5" s="1"/>
  <c r="W50" i="5"/>
  <c r="W51" i="5" s="1"/>
  <c r="W58" i="5" s="1"/>
  <c r="W63" i="5" s="1"/>
  <c r="W65" i="5" s="1"/>
  <c r="G72" i="5" s="1"/>
  <c r="V48" i="5"/>
  <c r="V51" i="5" s="1"/>
  <c r="V58" i="5" s="1"/>
  <c r="V63" i="5" s="1"/>
  <c r="V65" i="5" s="1"/>
  <c r="G71" i="5" s="1"/>
  <c r="M48" i="5"/>
  <c r="M51" i="5" s="1"/>
  <c r="M58" i="5" s="1"/>
  <c r="M63" i="5" s="1"/>
  <c r="M65" i="5" s="1"/>
  <c r="E71" i="5" s="1"/>
  <c r="R46" i="5"/>
  <c r="AA46" i="5"/>
  <c r="Y47" i="5"/>
  <c r="Y51" i="5" s="1"/>
  <c r="Y58" i="5" s="1"/>
  <c r="Y63" i="5" s="1"/>
  <c r="Y65" i="5" s="1"/>
  <c r="G74" i="5" s="1"/>
  <c r="P47" i="5"/>
  <c r="P51" i="5" s="1"/>
  <c r="P58" i="5" s="1"/>
  <c r="P63" i="5" s="1"/>
  <c r="P65" i="5" s="1"/>
  <c r="E74" i="5" s="1"/>
  <c r="Z51" i="5"/>
  <c r="Z58" i="5" s="1"/>
  <c r="Z63" i="5" s="1"/>
  <c r="Z65" i="5" s="1"/>
  <c r="G75" i="5" s="1"/>
  <c r="D65" i="5"/>
  <c r="C71" i="5" s="1"/>
  <c r="AA49" i="5" l="1"/>
  <c r="R49" i="5"/>
  <c r="R48" i="5"/>
  <c r="AA48" i="5"/>
  <c r="I51" i="5"/>
  <c r="I58" i="5" s="1"/>
  <c r="I63" i="5" s="1"/>
  <c r="I65" i="5" s="1"/>
  <c r="C76" i="5" s="1"/>
  <c r="D71" i="5" s="1"/>
  <c r="D75" i="5" l="1"/>
  <c r="D76" i="5"/>
  <c r="D74" i="5"/>
  <c r="D72" i="5"/>
  <c r="D73" i="5"/>
  <c r="D70" i="5"/>
  <c r="AA51" i="5"/>
  <c r="AA58" i="5" s="1"/>
  <c r="AA63" i="5" s="1"/>
  <c r="AA65" i="5" s="1"/>
  <c r="G76" i="5" s="1"/>
  <c r="H70" i="5" s="1"/>
  <c r="R51" i="5"/>
  <c r="R58" i="5" s="1"/>
  <c r="R63" i="5" s="1"/>
  <c r="R65" i="5" s="1"/>
  <c r="E76" i="5" s="1"/>
  <c r="H74" i="5" l="1"/>
  <c r="H72" i="5"/>
  <c r="H76" i="5"/>
  <c r="H73" i="5"/>
  <c r="H75" i="5"/>
  <c r="H71" i="5"/>
  <c r="F72" i="5"/>
  <c r="F75" i="5"/>
  <c r="F70" i="5"/>
  <c r="F74" i="5"/>
  <c r="F73" i="5"/>
  <c r="F76" i="5"/>
  <c r="F7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hjw</author>
  </authors>
  <commentList>
    <comment ref="B4" authorId="0" shapeId="0" xr:uid="{4D2F99E2-2BFC-4607-B16D-C066F0F0C9D5}">
      <text>
        <r>
          <rPr>
            <b/>
            <sz val="9"/>
            <color indexed="81"/>
            <rFont val="Segoe UI"/>
            <family val="2"/>
          </rPr>
          <t>hjw:</t>
        </r>
        <r>
          <rPr>
            <sz val="9"/>
            <color indexed="81"/>
            <rFont val="Segoe UI"/>
            <family val="2"/>
          </rPr>
          <t xml:space="preserve">
Grundgebühr beachten. Muss mit in den Gaspreis eingerechnet werden
</t>
        </r>
      </text>
    </comment>
    <comment ref="B10" authorId="0" shapeId="0" xr:uid="{72687B0B-3EF3-4155-A26E-68B856238E8A}">
      <text>
        <r>
          <rPr>
            <b/>
            <sz val="9"/>
            <color indexed="81"/>
            <rFont val="Segoe UI"/>
            <charset val="1"/>
          </rPr>
          <t>hjw:</t>
        </r>
        <r>
          <rPr>
            <sz val="9"/>
            <color indexed="81"/>
            <rFont val="Segoe UI"/>
            <charset val="1"/>
          </rPr>
          <t xml:space="preserve">
Bei einer Heizkörperheizung und einem wenig gedämmten Haus auf 3 setzen, Heizkörker und gut gedämmt 3,3, Fußbodenheizung 3,5</t>
        </r>
      </text>
    </comment>
    <comment ref="F10" authorId="0" shapeId="0" xr:uid="{1CC27B88-B734-4C3C-B237-5B195FA2FB1D}">
      <text>
        <r>
          <rPr>
            <b/>
            <sz val="9"/>
            <color indexed="81"/>
            <rFont val="Segoe UI"/>
            <charset val="1"/>
          </rPr>
          <t>hjw:</t>
        </r>
        <r>
          <rPr>
            <sz val="9"/>
            <color indexed="81"/>
            <rFont val="Segoe UI"/>
            <charset val="1"/>
          </rPr>
          <t xml:space="preserve">
35°C bei einer Fußbodenheizung nehmen
45°C bei einer Heizkörperheizung im teilweise sanierten Gebäude nehmen
55°C bei einem energetisch wenig optimierten Gebäude nehmen</t>
        </r>
      </text>
    </comment>
  </commentList>
</comments>
</file>

<file path=xl/sharedStrings.xml><?xml version="1.0" encoding="utf-8"?>
<sst xmlns="http://schemas.openxmlformats.org/spreadsheetml/2006/main" count="182" uniqueCount="90">
  <si>
    <t>Gas</t>
  </si>
  <si>
    <t>Pellets</t>
  </si>
  <si>
    <t>kWh</t>
  </si>
  <si>
    <t>Zusammensetzung des Endenergiebedarfs</t>
  </si>
  <si>
    <t>Gasanschluss</t>
  </si>
  <si>
    <t>Investitionskosten (grob)</t>
  </si>
  <si>
    <t>Demontage alte Anlage /Entsorgung</t>
  </si>
  <si>
    <t>Kessel mit Montage</t>
  </si>
  <si>
    <t>Schornsteinsanierung</t>
  </si>
  <si>
    <t>Frischwasserstation</t>
  </si>
  <si>
    <t xml:space="preserve">Heizkreisstation, Zirkulation, Montagematerial    </t>
  </si>
  <si>
    <t>Hydraulischer Abgleich mit Berechnung</t>
  </si>
  <si>
    <t>Pelletlager</t>
  </si>
  <si>
    <t>Summe Netto</t>
  </si>
  <si>
    <t>USt</t>
  </si>
  <si>
    <t>Summe Brutto</t>
  </si>
  <si>
    <t>Kosten</t>
  </si>
  <si>
    <t>Laufende Kosten (grob)</t>
  </si>
  <si>
    <t>Schornsteinfeger</t>
  </si>
  <si>
    <t>Versicherung/Überwachung</t>
  </si>
  <si>
    <t>Verbrauchsgebunden Kosten</t>
  </si>
  <si>
    <t>Gas-Brennwert</t>
  </si>
  <si>
    <t>Luft-Wärmepumpe</t>
  </si>
  <si>
    <t>Elektroinstallation</t>
  </si>
  <si>
    <t>Schornsteinfeger Abnahme</t>
  </si>
  <si>
    <t>Wartung in €/a</t>
  </si>
  <si>
    <t>Hilfsenergie (1.000kWh * 30Cent/kWh)</t>
  </si>
  <si>
    <t>Pufferspeicher/ WW-Speicher</t>
  </si>
  <si>
    <t>Trinkwasserwärmepumpe mit Montage</t>
  </si>
  <si>
    <t xml:space="preserve">Heizstab mit PV-Regelung mit Montage </t>
  </si>
  <si>
    <t>Gas-Brennwert mit PV-Heizstab</t>
  </si>
  <si>
    <t>Gas-Brennwert mit th. Solaranlage</t>
  </si>
  <si>
    <t>thermische Solaranlage 2 Module ca. 4m²</t>
  </si>
  <si>
    <t>Endenergieverbrauch [kWh/a] Heizung</t>
  </si>
  <si>
    <t>Endenergieverbrauch WW (2 Personen)</t>
  </si>
  <si>
    <t>Strom aus dem Netz</t>
  </si>
  <si>
    <t>PV-Strom</t>
  </si>
  <si>
    <t>Invest</t>
  </si>
  <si>
    <t>Kosten in €/a</t>
  </si>
  <si>
    <t>Kosten €/a</t>
  </si>
  <si>
    <t>Laufende Betriebskosten pro Jahr</t>
  </si>
  <si>
    <t>Energiekosten pro Jahr</t>
  </si>
  <si>
    <t>Kosten in 20 Jahren statisch</t>
  </si>
  <si>
    <t>Laufende Betriebskosten pin 20 Jahren</t>
  </si>
  <si>
    <t>Energiekosten in 20 Jahren</t>
  </si>
  <si>
    <t>Luft-Wärmepumpe mit PV-Anlage</t>
  </si>
  <si>
    <t>Konstanten</t>
  </si>
  <si>
    <t>Statisch</t>
  </si>
  <si>
    <t>mit 2% Preissteigerung</t>
  </si>
  <si>
    <t>mit 4% Preissteigerung</t>
  </si>
  <si>
    <t>Luft-Wärmepumpe mit JAZ = 3</t>
  </si>
  <si>
    <t>Warmwasserenergiebedarf (1000kWh/Person)</t>
  </si>
  <si>
    <t>Bewertung</t>
  </si>
  <si>
    <t>JAZ der WP</t>
  </si>
  <si>
    <t>Preiserhöhung 2% p.a.</t>
  </si>
  <si>
    <t>Preiserhöhung 4% p.a.</t>
  </si>
  <si>
    <t>Kosten über 20 Jahre</t>
  </si>
  <si>
    <t>Gaspreis [€/kWh]</t>
  </si>
  <si>
    <t>Strompreis [€/kWh]</t>
  </si>
  <si>
    <t>Pelletpreis [€/kWh]</t>
  </si>
  <si>
    <t>PV-Strom [€/kWh]</t>
  </si>
  <si>
    <t>Heizenergiebedarf [kWh]</t>
  </si>
  <si>
    <t>%</t>
  </si>
  <si>
    <t>Förderung ca.</t>
  </si>
  <si>
    <t>Anschaffungskosten</t>
  </si>
  <si>
    <t>Laufende Kosten €/a</t>
  </si>
  <si>
    <t>verbrauchsgebundene Kosten in €/a</t>
  </si>
  <si>
    <t>Zusammenfassung</t>
  </si>
  <si>
    <t>Anschaffungskosten/Invest</t>
  </si>
  <si>
    <t>verbrauchsgebundene Energiekosten pro Jahr</t>
  </si>
  <si>
    <t xml:space="preserve">Endenergieverbrauch WW </t>
  </si>
  <si>
    <t>Kosten in 20 Jahren2%</t>
  </si>
  <si>
    <t>Kosten in 20 Jahren 4%</t>
  </si>
  <si>
    <t>Förderung Biomasse max.</t>
  </si>
  <si>
    <t>€/kWh</t>
  </si>
  <si>
    <t xml:space="preserve">Förderung Wärmepumpe </t>
  </si>
  <si>
    <t>Förderung Heizungsoptimierung</t>
  </si>
  <si>
    <t>Vorlauftemperatur</t>
  </si>
  <si>
    <t>°C</t>
  </si>
  <si>
    <t>Leistung WP</t>
  </si>
  <si>
    <t>Preis WP</t>
  </si>
  <si>
    <t>Lesistungsklasse</t>
  </si>
  <si>
    <t>&lt;8kW</t>
  </si>
  <si>
    <t>&lt;12kW</t>
  </si>
  <si>
    <t>&lt;14kW</t>
  </si>
  <si>
    <t>&lt;20kW</t>
  </si>
  <si>
    <t>&gt;=20kW</t>
  </si>
  <si>
    <t>Montage 16h</t>
  </si>
  <si>
    <t>Berechneter Preis</t>
  </si>
  <si>
    <t>Sole-Wärmepumpe mit PV-Anlage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</si>
</sst>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164" fontId="0" fillId="0" borderId="0" xfId="0" applyNumberForma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/>
    <xf numFmtId="0" fontId="5" fillId="0" borderId="1" xfId="0" applyFont="1" applyBorder="1" applyAlignment="1">
      <alignment vertical="center"/>
    </xf>
    <xf numFmtId="3" fontId="0" fillId="0" borderId="1" xfId="0" applyNumberFormat="1" applyBorder="1"/>
    <xf numFmtId="3" fontId="1" fillId="0" borderId="1" xfId="0" applyNumberFormat="1" applyFont="1" applyBorder="1"/>
    <xf numFmtId="0" fontId="1" fillId="0" borderId="0" xfId="0" applyFont="1" applyAlignment="1">
      <alignment horizontal="center" wrapText="1"/>
    </xf>
    <xf numFmtId="3" fontId="0" fillId="2" borderId="0" xfId="0" applyNumberFormat="1" applyFill="1"/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1" fontId="0" fillId="0" borderId="1" xfId="0" applyNumberFormat="1" applyBorder="1"/>
    <xf numFmtId="0" fontId="1" fillId="0" borderId="1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3" fontId="1" fillId="0" borderId="0" xfId="0" applyNumberFormat="1" applyFont="1"/>
    <xf numFmtId="0" fontId="1" fillId="0" borderId="0" xfId="0" applyFont="1" applyAlignment="1">
      <alignment vertical="center"/>
    </xf>
    <xf numFmtId="164" fontId="6" fillId="2" borderId="0" xfId="0" applyNumberFormat="1" applyFont="1" applyFill="1"/>
    <xf numFmtId="3" fontId="6" fillId="2" borderId="0" xfId="0" applyNumberFormat="1" applyFont="1" applyFill="1"/>
    <xf numFmtId="0" fontId="5" fillId="3" borderId="1" xfId="0" applyFont="1" applyFill="1" applyBorder="1" applyAlignment="1">
      <alignment vertical="center"/>
    </xf>
    <xf numFmtId="3" fontId="1" fillId="3" borderId="1" xfId="0" applyNumberFormat="1" applyFont="1" applyFill="1" applyBorder="1"/>
    <xf numFmtId="0" fontId="4" fillId="3" borderId="1" xfId="0" applyFont="1" applyFill="1" applyBorder="1" applyAlignment="1">
      <alignment vertical="center"/>
    </xf>
    <xf numFmtId="0" fontId="0" fillId="3" borderId="1" xfId="0" applyFill="1" applyBorder="1"/>
    <xf numFmtId="3" fontId="0" fillId="3" borderId="1" xfId="0" applyNumberFormat="1" applyFill="1" applyBorder="1"/>
    <xf numFmtId="1" fontId="6" fillId="2" borderId="0" xfId="0" applyNumberFormat="1" applyFont="1" applyFill="1"/>
    <xf numFmtId="0" fontId="1" fillId="3" borderId="1" xfId="0" applyFont="1" applyFill="1" applyBorder="1"/>
    <xf numFmtId="0" fontId="6" fillId="2" borderId="0" xfId="0" applyFont="1" applyFill="1"/>
    <xf numFmtId="14" fontId="0" fillId="0" borderId="0" xfId="0" applyNumberFormat="1"/>
    <xf numFmtId="165" fontId="6" fillId="0" borderId="0" xfId="0" applyNumberFormat="1" applyFont="1"/>
    <xf numFmtId="0" fontId="0" fillId="0" borderId="0" xfId="0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CC00F-3B1E-4798-8CBD-5C74C4C1405C}">
  <dimension ref="A1:AA84"/>
  <sheetViews>
    <sheetView tabSelected="1" zoomScale="90" zoomScaleNormal="90" workbookViewId="0">
      <selection activeCell="F13" sqref="F13"/>
    </sheetView>
  </sheetViews>
  <sheetFormatPr baseColWidth="10" defaultRowHeight="15" x14ac:dyDescent="0.25"/>
  <cols>
    <col min="1" max="1" width="3.85546875" customWidth="1"/>
    <col min="2" max="2" width="37.28515625" customWidth="1"/>
    <col min="3" max="7" width="17" customWidth="1"/>
    <col min="8" max="8" width="17.28515625" customWidth="1"/>
    <col min="9" max="9" width="16.7109375" customWidth="1"/>
    <col min="10" max="10" width="4.140625" customWidth="1"/>
    <col min="13" max="13" width="17.28515625" customWidth="1"/>
    <col min="14" max="14" width="17.42578125" customWidth="1"/>
    <col min="19" max="19" width="3.85546875" customWidth="1"/>
  </cols>
  <sheetData>
    <row r="1" spans="1:27" x14ac:dyDescent="0.25">
      <c r="A1" s="2" t="s">
        <v>3</v>
      </c>
    </row>
    <row r="2" spans="1:27" x14ac:dyDescent="0.25">
      <c r="A2" t="s">
        <v>46</v>
      </c>
    </row>
    <row r="3" spans="1:27" x14ac:dyDescent="0.25">
      <c r="B3" s="18"/>
      <c r="C3" s="18"/>
      <c r="E3" s="19" t="s">
        <v>54</v>
      </c>
      <c r="F3" s="19" t="s">
        <v>55</v>
      </c>
      <c r="G3" s="18"/>
      <c r="H3" s="18"/>
    </row>
    <row r="4" spans="1:27" x14ac:dyDescent="0.25">
      <c r="B4" s="18" t="s">
        <v>57</v>
      </c>
      <c r="C4" s="23">
        <v>0.1</v>
      </c>
      <c r="D4" s="18" t="s">
        <v>74</v>
      </c>
      <c r="E4" s="20">
        <f>1+((G4-1)/2)</f>
        <v>1.2429736979891772</v>
      </c>
      <c r="F4" s="20">
        <f t="shared" ref="E4:F6" si="0">1+((H4-1)/2)</f>
        <v>1.5955615715167106</v>
      </c>
      <c r="G4" s="20">
        <f>POWER(1.02,20)</f>
        <v>1.4859473959783542</v>
      </c>
      <c r="H4" s="20">
        <f>POWER(1.04,20)</f>
        <v>2.1911231430334213</v>
      </c>
      <c r="K4" s="20" t="s">
        <v>79</v>
      </c>
      <c r="L4" s="18">
        <f>(C8+C9)*0.9/1500</f>
        <v>14.4</v>
      </c>
    </row>
    <row r="5" spans="1:27" x14ac:dyDescent="0.25">
      <c r="B5" s="18" t="s">
        <v>58</v>
      </c>
      <c r="C5" s="23">
        <v>0.3</v>
      </c>
      <c r="D5" s="18" t="s">
        <v>74</v>
      </c>
      <c r="E5" s="20">
        <f t="shared" si="0"/>
        <v>1.2429736979891772</v>
      </c>
      <c r="F5" s="20">
        <f t="shared" si="0"/>
        <v>1.5955615715167106</v>
      </c>
      <c r="G5" s="20">
        <f t="shared" ref="G5:G6" si="1">POWER(1.02,20)</f>
        <v>1.4859473959783542</v>
      </c>
      <c r="H5" s="20">
        <f t="shared" ref="H5:H6" si="2">POWER(1.04,20)</f>
        <v>2.1911231430334213</v>
      </c>
      <c r="K5" t="s">
        <v>81</v>
      </c>
      <c r="L5" t="s">
        <v>82</v>
      </c>
      <c r="M5" t="s">
        <v>83</v>
      </c>
      <c r="N5" t="s">
        <v>84</v>
      </c>
      <c r="O5" t="s">
        <v>85</v>
      </c>
      <c r="P5" t="s">
        <v>86</v>
      </c>
    </row>
    <row r="6" spans="1:27" x14ac:dyDescent="0.25">
      <c r="B6" s="18" t="s">
        <v>59</v>
      </c>
      <c r="C6" s="23">
        <f>320/4800</f>
        <v>6.6666666666666666E-2</v>
      </c>
      <c r="D6" s="18" t="s">
        <v>74</v>
      </c>
      <c r="E6" s="20">
        <f t="shared" si="0"/>
        <v>1.2429736979891772</v>
      </c>
      <c r="F6" s="20">
        <f t="shared" si="0"/>
        <v>1.5955615715167106</v>
      </c>
      <c r="G6" s="20">
        <f t="shared" si="1"/>
        <v>1.4859473959783542</v>
      </c>
      <c r="H6" s="20">
        <f t="shared" si="2"/>
        <v>2.1911231430334213</v>
      </c>
      <c r="K6" t="s">
        <v>80</v>
      </c>
      <c r="L6">
        <v>13000</v>
      </c>
      <c r="M6">
        <v>15000</v>
      </c>
      <c r="N6">
        <v>17000</v>
      </c>
      <c r="O6">
        <v>19000</v>
      </c>
      <c r="P6">
        <v>20000</v>
      </c>
    </row>
    <row r="7" spans="1:27" x14ac:dyDescent="0.25">
      <c r="B7" s="18" t="s">
        <v>60</v>
      </c>
      <c r="C7" s="23">
        <v>0.12</v>
      </c>
      <c r="D7" s="18" t="s">
        <v>74</v>
      </c>
      <c r="E7" s="20">
        <v>0.1</v>
      </c>
      <c r="F7" s="20">
        <v>0.1</v>
      </c>
      <c r="G7" s="20"/>
      <c r="H7" s="20"/>
      <c r="K7" t="s">
        <v>87</v>
      </c>
      <c r="L7">
        <f>16*65</f>
        <v>1040</v>
      </c>
      <c r="M7">
        <f t="shared" ref="M7:O7" si="3">16*65</f>
        <v>1040</v>
      </c>
      <c r="N7">
        <f t="shared" si="3"/>
        <v>1040</v>
      </c>
      <c r="O7">
        <f t="shared" si="3"/>
        <v>1040</v>
      </c>
      <c r="P7">
        <f>20*65</f>
        <v>1300</v>
      </c>
    </row>
    <row r="8" spans="1:27" x14ac:dyDescent="0.25">
      <c r="B8" s="18" t="s">
        <v>61</v>
      </c>
      <c r="C8" s="24">
        <v>20000</v>
      </c>
      <c r="D8" s="20" t="s">
        <v>2</v>
      </c>
      <c r="E8" s="20"/>
      <c r="F8" s="18"/>
      <c r="G8" s="18"/>
    </row>
    <row r="9" spans="1:27" x14ac:dyDescent="0.25">
      <c r="B9" s="18" t="s">
        <v>51</v>
      </c>
      <c r="C9" s="24">
        <v>4000</v>
      </c>
      <c r="D9" s="18" t="s">
        <v>2</v>
      </c>
      <c r="E9" s="20"/>
      <c r="F9" s="18"/>
      <c r="G9" s="18"/>
      <c r="K9" t="s">
        <v>88</v>
      </c>
      <c r="L9">
        <f>IF(L4&lt;8,L6+L7, IF(L4&lt;12,M6+M7,IF(L4&lt;14,N6+N7,IF(L4&lt;20,O6+O7,P6+P7))))</f>
        <v>20040</v>
      </c>
    </row>
    <row r="10" spans="1:27" x14ac:dyDescent="0.25">
      <c r="B10" s="18" t="s">
        <v>53</v>
      </c>
      <c r="C10" s="34">
        <f>IF(F10&gt;50,2.5,IF(F10&gt;45,3,IF(F10&gt;40,3.3,IF(F10&gt;34,3.6,"Fehler"))))</f>
        <v>3.3</v>
      </c>
      <c r="D10" s="18"/>
      <c r="E10" s="20" t="s">
        <v>77</v>
      </c>
      <c r="F10" s="32">
        <v>45</v>
      </c>
      <c r="G10" s="18" t="s">
        <v>78</v>
      </c>
      <c r="H10" s="33"/>
    </row>
    <row r="11" spans="1:27" x14ac:dyDescent="0.25">
      <c r="B11" s="18" t="s">
        <v>75</v>
      </c>
      <c r="C11" s="30">
        <v>50</v>
      </c>
      <c r="D11" s="18" t="s">
        <v>62</v>
      </c>
      <c r="G11" s="18"/>
      <c r="H11" s="33"/>
      <c r="K11" s="33"/>
    </row>
    <row r="12" spans="1:27" x14ac:dyDescent="0.25">
      <c r="B12" s="18" t="s">
        <v>76</v>
      </c>
      <c r="C12" s="30">
        <v>20</v>
      </c>
      <c r="D12" s="18" t="s">
        <v>62</v>
      </c>
      <c r="E12" s="20"/>
      <c r="F12" s="18"/>
      <c r="G12" s="18"/>
      <c r="K12" s="33"/>
    </row>
    <row r="13" spans="1:27" x14ac:dyDescent="0.25">
      <c r="B13" s="18" t="s">
        <v>73</v>
      </c>
      <c r="C13" s="30">
        <v>20</v>
      </c>
      <c r="D13" s="18" t="s">
        <v>62</v>
      </c>
      <c r="E13" s="20"/>
      <c r="F13" s="18"/>
      <c r="G13" s="18"/>
    </row>
    <row r="14" spans="1:27" ht="60" x14ac:dyDescent="0.25">
      <c r="A14" s="5" t="s">
        <v>5</v>
      </c>
      <c r="C14" s="11" t="s">
        <v>21</v>
      </c>
      <c r="D14" s="11" t="s">
        <v>22</v>
      </c>
      <c r="E14" s="11" t="s">
        <v>1</v>
      </c>
      <c r="F14" s="11" t="s">
        <v>30</v>
      </c>
      <c r="G14" s="11" t="s">
        <v>89</v>
      </c>
      <c r="H14" s="11" t="s">
        <v>31</v>
      </c>
      <c r="I14" s="11" t="s">
        <v>45</v>
      </c>
      <c r="L14" s="11" t="s">
        <v>21</v>
      </c>
      <c r="M14" s="11" t="s">
        <v>50</v>
      </c>
      <c r="N14" s="11" t="s">
        <v>1</v>
      </c>
      <c r="O14" s="11" t="s">
        <v>30</v>
      </c>
      <c r="P14" s="11" t="str">
        <f t="shared" ref="P14:P28" si="4">G14</f>
        <v>Sole-Wärmepumpe mit PV-Anlage</v>
      </c>
      <c r="Q14" s="11" t="s">
        <v>31</v>
      </c>
      <c r="R14" s="11" t="s">
        <v>45</v>
      </c>
      <c r="U14" s="11" t="s">
        <v>21</v>
      </c>
      <c r="V14" s="11" t="s">
        <v>50</v>
      </c>
      <c r="W14" s="11" t="s">
        <v>1</v>
      </c>
      <c r="X14" s="11" t="s">
        <v>30</v>
      </c>
      <c r="Y14" s="11" t="str">
        <f t="shared" ref="Y14:Y28" si="5">G14</f>
        <v>Sole-Wärmepumpe mit PV-Anlage</v>
      </c>
      <c r="Z14" s="11" t="s">
        <v>31</v>
      </c>
      <c r="AA14" s="11" t="s">
        <v>45</v>
      </c>
    </row>
    <row r="15" spans="1:27" x14ac:dyDescent="0.25">
      <c r="B15" s="6" t="s">
        <v>6</v>
      </c>
      <c r="C15" s="7">
        <v>1500</v>
      </c>
      <c r="D15" s="7">
        <v>1500</v>
      </c>
      <c r="E15" s="7">
        <v>1500</v>
      </c>
      <c r="F15" s="7">
        <v>1500</v>
      </c>
      <c r="G15" s="7">
        <v>1500</v>
      </c>
      <c r="H15" s="7">
        <v>1500</v>
      </c>
      <c r="I15" s="7">
        <v>1500</v>
      </c>
      <c r="K15" s="6" t="s">
        <v>6</v>
      </c>
      <c r="L15" s="7">
        <f t="shared" ref="L15:L28" si="6">C15</f>
        <v>1500</v>
      </c>
      <c r="M15" s="7">
        <f t="shared" ref="M15:M28" si="7">D15</f>
        <v>1500</v>
      </c>
      <c r="N15" s="7">
        <f t="shared" ref="N15:N28" si="8">E15</f>
        <v>1500</v>
      </c>
      <c r="O15" s="7">
        <f t="shared" ref="O15:O28" si="9">F15</f>
        <v>1500</v>
      </c>
      <c r="P15" s="7">
        <f t="shared" si="4"/>
        <v>1500</v>
      </c>
      <c r="Q15" s="7">
        <f t="shared" ref="Q15:Q28" si="10">H15</f>
        <v>1500</v>
      </c>
      <c r="R15" s="7">
        <f t="shared" ref="R15:R28" si="11">I15</f>
        <v>1500</v>
      </c>
      <c r="T15" s="6" t="s">
        <v>6</v>
      </c>
      <c r="U15" s="7">
        <f>C15</f>
        <v>1500</v>
      </c>
      <c r="V15" s="7">
        <f t="shared" ref="V15:V28" si="12">D15</f>
        <v>1500</v>
      </c>
      <c r="W15" s="7">
        <f t="shared" ref="W15:W28" si="13">E15</f>
        <v>1500</v>
      </c>
      <c r="X15" s="7">
        <f t="shared" ref="X15:X28" si="14">F15</f>
        <v>1500</v>
      </c>
      <c r="Y15" s="7">
        <f t="shared" si="5"/>
        <v>1500</v>
      </c>
      <c r="Z15" s="7">
        <f t="shared" ref="Z15:Z28" si="15">H15</f>
        <v>1500</v>
      </c>
      <c r="AA15" s="7">
        <f t="shared" ref="AA15:AA28" si="16">I15</f>
        <v>1500</v>
      </c>
    </row>
    <row r="16" spans="1:27" x14ac:dyDescent="0.25">
      <c r="B16" s="6" t="s">
        <v>7</v>
      </c>
      <c r="C16" s="7">
        <v>6000</v>
      </c>
      <c r="D16" s="7">
        <f>L9</f>
        <v>20040</v>
      </c>
      <c r="E16" s="7">
        <v>20000</v>
      </c>
      <c r="F16" s="7">
        <v>6000</v>
      </c>
      <c r="G16" s="7">
        <f>L9+10000</f>
        <v>30040</v>
      </c>
      <c r="H16" s="7">
        <v>6000</v>
      </c>
      <c r="I16" s="7">
        <f>D16</f>
        <v>20040</v>
      </c>
      <c r="K16" s="6" t="s">
        <v>7</v>
      </c>
      <c r="L16" s="7">
        <f t="shared" si="6"/>
        <v>6000</v>
      </c>
      <c r="M16" s="7">
        <f t="shared" si="7"/>
        <v>20040</v>
      </c>
      <c r="N16" s="7">
        <f t="shared" si="8"/>
        <v>20000</v>
      </c>
      <c r="O16" s="7">
        <f t="shared" si="9"/>
        <v>6000</v>
      </c>
      <c r="P16" s="7">
        <f t="shared" si="4"/>
        <v>30040</v>
      </c>
      <c r="Q16" s="7">
        <f t="shared" si="10"/>
        <v>6000</v>
      </c>
      <c r="R16" s="7">
        <f t="shared" si="11"/>
        <v>20040</v>
      </c>
      <c r="T16" s="6" t="s">
        <v>7</v>
      </c>
      <c r="U16" s="7">
        <f t="shared" ref="U16:U28" si="17">C16</f>
        <v>6000</v>
      </c>
      <c r="V16" s="7">
        <f t="shared" si="12"/>
        <v>20040</v>
      </c>
      <c r="W16" s="7">
        <f t="shared" si="13"/>
        <v>20000</v>
      </c>
      <c r="X16" s="7">
        <f t="shared" si="14"/>
        <v>6000</v>
      </c>
      <c r="Y16" s="7">
        <f t="shared" si="5"/>
        <v>30040</v>
      </c>
      <c r="Z16" s="7">
        <f t="shared" si="15"/>
        <v>6000</v>
      </c>
      <c r="AA16" s="7">
        <f t="shared" si="16"/>
        <v>20040</v>
      </c>
    </row>
    <row r="17" spans="2:27" x14ac:dyDescent="0.25">
      <c r="B17" s="6" t="s">
        <v>8</v>
      </c>
      <c r="C17" s="7">
        <v>500</v>
      </c>
      <c r="D17" s="7">
        <v>0</v>
      </c>
      <c r="E17" s="7">
        <v>500</v>
      </c>
      <c r="F17" s="7">
        <v>500</v>
      </c>
      <c r="G17" s="7">
        <v>0</v>
      </c>
      <c r="H17" s="7">
        <v>500</v>
      </c>
      <c r="I17" s="7">
        <v>0</v>
      </c>
      <c r="K17" s="6" t="s">
        <v>8</v>
      </c>
      <c r="L17" s="7">
        <f t="shared" si="6"/>
        <v>500</v>
      </c>
      <c r="M17" s="7">
        <f t="shared" si="7"/>
        <v>0</v>
      </c>
      <c r="N17" s="7">
        <f t="shared" si="8"/>
        <v>500</v>
      </c>
      <c r="O17" s="7">
        <f t="shared" si="9"/>
        <v>500</v>
      </c>
      <c r="P17" s="7">
        <f t="shared" si="4"/>
        <v>0</v>
      </c>
      <c r="Q17" s="7">
        <f t="shared" si="10"/>
        <v>500</v>
      </c>
      <c r="R17" s="7">
        <f t="shared" si="11"/>
        <v>0</v>
      </c>
      <c r="T17" s="6" t="s">
        <v>8</v>
      </c>
      <c r="U17" s="7">
        <f t="shared" si="17"/>
        <v>500</v>
      </c>
      <c r="V17" s="7">
        <f t="shared" si="12"/>
        <v>0</v>
      </c>
      <c r="W17" s="7">
        <f t="shared" si="13"/>
        <v>500</v>
      </c>
      <c r="X17" s="7">
        <f t="shared" si="14"/>
        <v>500</v>
      </c>
      <c r="Y17" s="7">
        <f t="shared" si="5"/>
        <v>0</v>
      </c>
      <c r="Z17" s="7">
        <f t="shared" si="15"/>
        <v>500</v>
      </c>
      <c r="AA17" s="7">
        <f t="shared" si="16"/>
        <v>0</v>
      </c>
    </row>
    <row r="18" spans="2:27" x14ac:dyDescent="0.25">
      <c r="B18" s="6" t="s">
        <v>27</v>
      </c>
      <c r="C18" s="7">
        <v>0</v>
      </c>
      <c r="D18" s="7">
        <v>2000</v>
      </c>
      <c r="E18" s="7">
        <v>3000</v>
      </c>
      <c r="F18" s="7">
        <v>0</v>
      </c>
      <c r="G18" s="7">
        <v>2000</v>
      </c>
      <c r="H18" s="7">
        <v>0</v>
      </c>
      <c r="I18" s="7">
        <v>2000</v>
      </c>
      <c r="K18" s="6" t="s">
        <v>27</v>
      </c>
      <c r="L18" s="7">
        <f t="shared" si="6"/>
        <v>0</v>
      </c>
      <c r="M18" s="7">
        <f t="shared" si="7"/>
        <v>2000</v>
      </c>
      <c r="N18" s="7">
        <f t="shared" si="8"/>
        <v>3000</v>
      </c>
      <c r="O18" s="7">
        <f t="shared" si="9"/>
        <v>0</v>
      </c>
      <c r="P18" s="7">
        <f t="shared" si="4"/>
        <v>2000</v>
      </c>
      <c r="Q18" s="7">
        <f t="shared" si="10"/>
        <v>0</v>
      </c>
      <c r="R18" s="7">
        <f t="shared" si="11"/>
        <v>2000</v>
      </c>
      <c r="T18" s="6" t="s">
        <v>27</v>
      </c>
      <c r="U18" s="7">
        <f t="shared" si="17"/>
        <v>0</v>
      </c>
      <c r="V18" s="7">
        <f t="shared" si="12"/>
        <v>2000</v>
      </c>
      <c r="W18" s="7">
        <f t="shared" si="13"/>
        <v>3000</v>
      </c>
      <c r="X18" s="7">
        <f t="shared" si="14"/>
        <v>0</v>
      </c>
      <c r="Y18" s="7">
        <f t="shared" si="5"/>
        <v>2000</v>
      </c>
      <c r="Z18" s="7">
        <f t="shared" si="15"/>
        <v>0</v>
      </c>
      <c r="AA18" s="7">
        <f t="shared" si="16"/>
        <v>2000</v>
      </c>
    </row>
    <row r="19" spans="2:27" x14ac:dyDescent="0.25">
      <c r="B19" s="6" t="s">
        <v>29</v>
      </c>
      <c r="C19" s="7"/>
      <c r="D19" s="7"/>
      <c r="E19" s="7"/>
      <c r="F19" s="7">
        <v>1000</v>
      </c>
      <c r="G19" s="7"/>
      <c r="H19" s="7"/>
      <c r="I19" s="7"/>
      <c r="K19" s="6" t="s">
        <v>29</v>
      </c>
      <c r="L19" s="7">
        <f t="shared" si="6"/>
        <v>0</v>
      </c>
      <c r="M19" s="7">
        <f t="shared" si="7"/>
        <v>0</v>
      </c>
      <c r="N19" s="7">
        <f t="shared" si="8"/>
        <v>0</v>
      </c>
      <c r="O19" s="7">
        <f t="shared" si="9"/>
        <v>1000</v>
      </c>
      <c r="P19" s="7">
        <f t="shared" si="4"/>
        <v>0</v>
      </c>
      <c r="Q19" s="7">
        <f t="shared" si="10"/>
        <v>0</v>
      </c>
      <c r="R19" s="7">
        <f t="shared" si="11"/>
        <v>0</v>
      </c>
      <c r="T19" s="6" t="s">
        <v>29</v>
      </c>
      <c r="U19" s="7">
        <f t="shared" si="17"/>
        <v>0</v>
      </c>
      <c r="V19" s="7">
        <f t="shared" si="12"/>
        <v>0</v>
      </c>
      <c r="W19" s="7">
        <f t="shared" si="13"/>
        <v>0</v>
      </c>
      <c r="X19" s="7">
        <f t="shared" si="14"/>
        <v>1000</v>
      </c>
      <c r="Y19" s="7">
        <f t="shared" si="5"/>
        <v>0</v>
      </c>
      <c r="Z19" s="7">
        <f t="shared" si="15"/>
        <v>0</v>
      </c>
      <c r="AA19" s="7">
        <f t="shared" si="16"/>
        <v>0</v>
      </c>
    </row>
    <row r="20" spans="2:27" x14ac:dyDescent="0.25">
      <c r="B20" s="6" t="s">
        <v>28</v>
      </c>
      <c r="C20" s="7"/>
      <c r="D20" s="7"/>
      <c r="E20" s="7"/>
      <c r="F20" s="7"/>
      <c r="G20" s="7"/>
      <c r="H20" s="7"/>
      <c r="I20" s="7"/>
      <c r="K20" s="6" t="s">
        <v>28</v>
      </c>
      <c r="L20" s="7">
        <f t="shared" si="6"/>
        <v>0</v>
      </c>
      <c r="M20" s="7">
        <f t="shared" si="7"/>
        <v>0</v>
      </c>
      <c r="N20" s="7">
        <f t="shared" si="8"/>
        <v>0</v>
      </c>
      <c r="O20" s="7">
        <f t="shared" si="9"/>
        <v>0</v>
      </c>
      <c r="P20" s="7">
        <f t="shared" si="4"/>
        <v>0</v>
      </c>
      <c r="Q20" s="7">
        <f t="shared" si="10"/>
        <v>0</v>
      </c>
      <c r="R20" s="7">
        <f t="shared" si="11"/>
        <v>0</v>
      </c>
      <c r="T20" s="6" t="s">
        <v>28</v>
      </c>
      <c r="U20" s="7">
        <f t="shared" si="17"/>
        <v>0</v>
      </c>
      <c r="V20" s="7">
        <f t="shared" si="12"/>
        <v>0</v>
      </c>
      <c r="W20" s="7">
        <f t="shared" si="13"/>
        <v>0</v>
      </c>
      <c r="X20" s="7">
        <f t="shared" si="14"/>
        <v>0</v>
      </c>
      <c r="Y20" s="7">
        <f t="shared" si="5"/>
        <v>0</v>
      </c>
      <c r="Z20" s="7">
        <f t="shared" si="15"/>
        <v>0</v>
      </c>
      <c r="AA20" s="7">
        <f t="shared" si="16"/>
        <v>0</v>
      </c>
    </row>
    <row r="21" spans="2:27" x14ac:dyDescent="0.25">
      <c r="B21" s="6" t="s">
        <v>32</v>
      </c>
      <c r="C21" s="7"/>
      <c r="D21" s="7"/>
      <c r="E21" s="7"/>
      <c r="F21" s="7"/>
      <c r="G21" s="7"/>
      <c r="H21" s="7">
        <v>4000</v>
      </c>
      <c r="I21" s="7"/>
      <c r="K21" s="6" t="s">
        <v>32</v>
      </c>
      <c r="L21" s="7">
        <f t="shared" si="6"/>
        <v>0</v>
      </c>
      <c r="M21" s="7">
        <f t="shared" si="7"/>
        <v>0</v>
      </c>
      <c r="N21" s="7">
        <f t="shared" si="8"/>
        <v>0</v>
      </c>
      <c r="O21" s="7">
        <f t="shared" si="9"/>
        <v>0</v>
      </c>
      <c r="P21" s="7">
        <f t="shared" si="4"/>
        <v>0</v>
      </c>
      <c r="Q21" s="7">
        <f t="shared" si="10"/>
        <v>4000</v>
      </c>
      <c r="R21" s="7">
        <f t="shared" si="11"/>
        <v>0</v>
      </c>
      <c r="T21" s="6" t="s">
        <v>32</v>
      </c>
      <c r="U21" s="7">
        <f t="shared" si="17"/>
        <v>0</v>
      </c>
      <c r="V21" s="7">
        <f t="shared" si="12"/>
        <v>0</v>
      </c>
      <c r="W21" s="7">
        <f t="shared" si="13"/>
        <v>0</v>
      </c>
      <c r="X21" s="7">
        <f t="shared" si="14"/>
        <v>0</v>
      </c>
      <c r="Y21" s="7">
        <f t="shared" si="5"/>
        <v>0</v>
      </c>
      <c r="Z21" s="7">
        <f t="shared" si="15"/>
        <v>4000</v>
      </c>
      <c r="AA21" s="7">
        <f t="shared" si="16"/>
        <v>0</v>
      </c>
    </row>
    <row r="22" spans="2:27" x14ac:dyDescent="0.25">
      <c r="B22" s="6" t="s">
        <v>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K22" s="6" t="s">
        <v>9</v>
      </c>
      <c r="L22" s="7">
        <f t="shared" si="6"/>
        <v>0</v>
      </c>
      <c r="M22" s="7">
        <f t="shared" si="7"/>
        <v>0</v>
      </c>
      <c r="N22" s="7">
        <f t="shared" si="8"/>
        <v>0</v>
      </c>
      <c r="O22" s="7">
        <f t="shared" si="9"/>
        <v>0</v>
      </c>
      <c r="P22" s="7">
        <f t="shared" si="4"/>
        <v>0</v>
      </c>
      <c r="Q22" s="7">
        <f t="shared" si="10"/>
        <v>0</v>
      </c>
      <c r="R22" s="7">
        <f t="shared" si="11"/>
        <v>0</v>
      </c>
      <c r="T22" s="6" t="s">
        <v>9</v>
      </c>
      <c r="U22" s="7">
        <f t="shared" si="17"/>
        <v>0</v>
      </c>
      <c r="V22" s="7">
        <f t="shared" si="12"/>
        <v>0</v>
      </c>
      <c r="W22" s="7">
        <f t="shared" si="13"/>
        <v>0</v>
      </c>
      <c r="X22" s="7">
        <f t="shared" si="14"/>
        <v>0</v>
      </c>
      <c r="Y22" s="7">
        <f t="shared" si="5"/>
        <v>0</v>
      </c>
      <c r="Z22" s="7">
        <f t="shared" si="15"/>
        <v>0</v>
      </c>
      <c r="AA22" s="7">
        <f t="shared" si="16"/>
        <v>0</v>
      </c>
    </row>
    <row r="23" spans="2:27" x14ac:dyDescent="0.25">
      <c r="B23" s="6" t="s">
        <v>10</v>
      </c>
      <c r="C23" s="7">
        <v>2500</v>
      </c>
      <c r="D23" s="7">
        <v>2500</v>
      </c>
      <c r="E23" s="7">
        <v>2500</v>
      </c>
      <c r="F23" s="7">
        <v>2500</v>
      </c>
      <c r="G23" s="7">
        <v>2500</v>
      </c>
      <c r="H23" s="7">
        <v>2500</v>
      </c>
      <c r="I23" s="7">
        <v>2500</v>
      </c>
      <c r="K23" s="6" t="s">
        <v>10</v>
      </c>
      <c r="L23" s="7">
        <f t="shared" si="6"/>
        <v>2500</v>
      </c>
      <c r="M23" s="7">
        <f t="shared" si="7"/>
        <v>2500</v>
      </c>
      <c r="N23" s="7">
        <f t="shared" si="8"/>
        <v>2500</v>
      </c>
      <c r="O23" s="7">
        <f t="shared" si="9"/>
        <v>2500</v>
      </c>
      <c r="P23" s="7">
        <f t="shared" si="4"/>
        <v>2500</v>
      </c>
      <c r="Q23" s="7">
        <f t="shared" si="10"/>
        <v>2500</v>
      </c>
      <c r="R23" s="7">
        <f t="shared" si="11"/>
        <v>2500</v>
      </c>
      <c r="T23" s="6" t="s">
        <v>10</v>
      </c>
      <c r="U23" s="7">
        <f t="shared" si="17"/>
        <v>2500</v>
      </c>
      <c r="V23" s="7">
        <f t="shared" si="12"/>
        <v>2500</v>
      </c>
      <c r="W23" s="7">
        <f t="shared" si="13"/>
        <v>2500</v>
      </c>
      <c r="X23" s="7">
        <f t="shared" si="14"/>
        <v>2500</v>
      </c>
      <c r="Y23" s="7">
        <f t="shared" si="5"/>
        <v>2500</v>
      </c>
      <c r="Z23" s="7">
        <f t="shared" si="15"/>
        <v>2500</v>
      </c>
      <c r="AA23" s="7">
        <f t="shared" si="16"/>
        <v>2500</v>
      </c>
    </row>
    <row r="24" spans="2:27" x14ac:dyDescent="0.25">
      <c r="B24" s="6" t="s">
        <v>11</v>
      </c>
      <c r="C24" s="7">
        <v>500</v>
      </c>
      <c r="D24" s="7">
        <v>500</v>
      </c>
      <c r="E24" s="7">
        <v>500</v>
      </c>
      <c r="F24" s="7">
        <v>500</v>
      </c>
      <c r="G24" s="7">
        <v>500</v>
      </c>
      <c r="H24" s="7">
        <v>500</v>
      </c>
      <c r="I24" s="7">
        <v>500</v>
      </c>
      <c r="K24" s="6" t="s">
        <v>11</v>
      </c>
      <c r="L24" s="7">
        <f t="shared" si="6"/>
        <v>500</v>
      </c>
      <c r="M24" s="7">
        <f t="shared" si="7"/>
        <v>500</v>
      </c>
      <c r="N24" s="7">
        <f t="shared" si="8"/>
        <v>500</v>
      </c>
      <c r="O24" s="7">
        <f t="shared" si="9"/>
        <v>500</v>
      </c>
      <c r="P24" s="7">
        <f t="shared" si="4"/>
        <v>500</v>
      </c>
      <c r="Q24" s="7">
        <f t="shared" si="10"/>
        <v>500</v>
      </c>
      <c r="R24" s="7">
        <f t="shared" si="11"/>
        <v>500</v>
      </c>
      <c r="T24" s="6" t="s">
        <v>11</v>
      </c>
      <c r="U24" s="7">
        <f t="shared" si="17"/>
        <v>500</v>
      </c>
      <c r="V24" s="7">
        <f t="shared" si="12"/>
        <v>500</v>
      </c>
      <c r="W24" s="7">
        <f t="shared" si="13"/>
        <v>500</v>
      </c>
      <c r="X24" s="7">
        <f t="shared" si="14"/>
        <v>500</v>
      </c>
      <c r="Y24" s="7">
        <f t="shared" si="5"/>
        <v>500</v>
      </c>
      <c r="Z24" s="7">
        <f t="shared" si="15"/>
        <v>500</v>
      </c>
      <c r="AA24" s="7">
        <f t="shared" si="16"/>
        <v>500</v>
      </c>
    </row>
    <row r="25" spans="2:27" x14ac:dyDescent="0.25">
      <c r="B25" s="6" t="s">
        <v>12</v>
      </c>
      <c r="C25" s="7"/>
      <c r="D25" s="7"/>
      <c r="E25" s="7">
        <v>4000</v>
      </c>
      <c r="F25" s="7"/>
      <c r="G25" s="7"/>
      <c r="H25" s="7"/>
      <c r="I25" s="7"/>
      <c r="K25" s="6" t="s">
        <v>12</v>
      </c>
      <c r="L25" s="7">
        <f t="shared" si="6"/>
        <v>0</v>
      </c>
      <c r="M25" s="7">
        <f t="shared" si="7"/>
        <v>0</v>
      </c>
      <c r="N25" s="7">
        <f t="shared" si="8"/>
        <v>4000</v>
      </c>
      <c r="O25" s="7">
        <f t="shared" si="9"/>
        <v>0</v>
      </c>
      <c r="P25" s="7">
        <f t="shared" si="4"/>
        <v>0</v>
      </c>
      <c r="Q25" s="7">
        <f t="shared" si="10"/>
        <v>0</v>
      </c>
      <c r="R25" s="7">
        <f t="shared" si="11"/>
        <v>0</v>
      </c>
      <c r="T25" s="6" t="s">
        <v>12</v>
      </c>
      <c r="U25" s="7">
        <f t="shared" si="17"/>
        <v>0</v>
      </c>
      <c r="V25" s="7">
        <f t="shared" si="12"/>
        <v>0</v>
      </c>
      <c r="W25" s="7">
        <f t="shared" si="13"/>
        <v>4000</v>
      </c>
      <c r="X25" s="7">
        <f t="shared" si="14"/>
        <v>0</v>
      </c>
      <c r="Y25" s="7">
        <f t="shared" si="5"/>
        <v>0</v>
      </c>
      <c r="Z25" s="7">
        <f t="shared" si="15"/>
        <v>0</v>
      </c>
      <c r="AA25" s="7">
        <f t="shared" si="16"/>
        <v>0</v>
      </c>
    </row>
    <row r="26" spans="2:27" x14ac:dyDescent="0.25">
      <c r="B26" s="6" t="s">
        <v>4</v>
      </c>
      <c r="C26" s="7">
        <v>0</v>
      </c>
      <c r="D26" s="7"/>
      <c r="E26" s="7"/>
      <c r="F26" s="7">
        <v>0</v>
      </c>
      <c r="G26" s="7">
        <v>0</v>
      </c>
      <c r="H26" s="7">
        <v>0</v>
      </c>
      <c r="I26" s="7"/>
      <c r="K26" s="6" t="s">
        <v>4</v>
      </c>
      <c r="L26" s="7">
        <f t="shared" si="6"/>
        <v>0</v>
      </c>
      <c r="M26" s="7">
        <f t="shared" si="7"/>
        <v>0</v>
      </c>
      <c r="N26" s="7">
        <f t="shared" si="8"/>
        <v>0</v>
      </c>
      <c r="O26" s="7">
        <f t="shared" si="9"/>
        <v>0</v>
      </c>
      <c r="P26" s="7">
        <f t="shared" si="4"/>
        <v>0</v>
      </c>
      <c r="Q26" s="7">
        <f t="shared" si="10"/>
        <v>0</v>
      </c>
      <c r="R26" s="7">
        <f t="shared" si="11"/>
        <v>0</v>
      </c>
      <c r="T26" s="6" t="s">
        <v>4</v>
      </c>
      <c r="U26" s="7">
        <f t="shared" si="17"/>
        <v>0</v>
      </c>
      <c r="V26" s="7">
        <f t="shared" si="12"/>
        <v>0</v>
      </c>
      <c r="W26" s="7">
        <f t="shared" si="13"/>
        <v>0</v>
      </c>
      <c r="X26" s="7">
        <f t="shared" si="14"/>
        <v>0</v>
      </c>
      <c r="Y26" s="7">
        <f t="shared" si="5"/>
        <v>0</v>
      </c>
      <c r="Z26" s="7">
        <f t="shared" si="15"/>
        <v>0</v>
      </c>
      <c r="AA26" s="7">
        <f t="shared" si="16"/>
        <v>0</v>
      </c>
    </row>
    <row r="27" spans="2:27" x14ac:dyDescent="0.25">
      <c r="B27" s="6" t="s">
        <v>23</v>
      </c>
      <c r="C27" s="7">
        <v>500</v>
      </c>
      <c r="D27" s="7">
        <v>1000</v>
      </c>
      <c r="E27" s="7">
        <v>500</v>
      </c>
      <c r="F27" s="7">
        <v>500</v>
      </c>
      <c r="G27" s="7">
        <v>1000</v>
      </c>
      <c r="H27" s="7">
        <v>500</v>
      </c>
      <c r="I27" s="7">
        <v>1000</v>
      </c>
      <c r="K27" s="6" t="s">
        <v>23</v>
      </c>
      <c r="L27" s="7">
        <f t="shared" si="6"/>
        <v>500</v>
      </c>
      <c r="M27" s="7">
        <f t="shared" si="7"/>
        <v>1000</v>
      </c>
      <c r="N27" s="7">
        <f t="shared" si="8"/>
        <v>500</v>
      </c>
      <c r="O27" s="7">
        <f t="shared" si="9"/>
        <v>500</v>
      </c>
      <c r="P27" s="7">
        <f t="shared" si="4"/>
        <v>1000</v>
      </c>
      <c r="Q27" s="7">
        <f t="shared" si="10"/>
        <v>500</v>
      </c>
      <c r="R27" s="7">
        <f t="shared" si="11"/>
        <v>1000</v>
      </c>
      <c r="T27" s="6" t="s">
        <v>23</v>
      </c>
      <c r="U27" s="7">
        <f t="shared" si="17"/>
        <v>500</v>
      </c>
      <c r="V27" s="7">
        <f t="shared" si="12"/>
        <v>1000</v>
      </c>
      <c r="W27" s="7">
        <f t="shared" si="13"/>
        <v>500</v>
      </c>
      <c r="X27" s="7">
        <f t="shared" si="14"/>
        <v>500</v>
      </c>
      <c r="Y27" s="7">
        <f t="shared" si="5"/>
        <v>1000</v>
      </c>
      <c r="Z27" s="7">
        <f t="shared" si="15"/>
        <v>500</v>
      </c>
      <c r="AA27" s="7">
        <f t="shared" si="16"/>
        <v>1000</v>
      </c>
    </row>
    <row r="28" spans="2:27" x14ac:dyDescent="0.25">
      <c r="B28" s="6" t="s">
        <v>24</v>
      </c>
      <c r="C28" s="7">
        <v>150</v>
      </c>
      <c r="D28" s="7"/>
      <c r="E28" s="7">
        <v>150</v>
      </c>
      <c r="F28" s="7">
        <v>150</v>
      </c>
      <c r="G28" s="7"/>
      <c r="H28" s="7">
        <v>150</v>
      </c>
      <c r="I28" s="7"/>
      <c r="K28" s="6" t="s">
        <v>24</v>
      </c>
      <c r="L28" s="7">
        <f t="shared" si="6"/>
        <v>150</v>
      </c>
      <c r="M28" s="7">
        <f t="shared" si="7"/>
        <v>0</v>
      </c>
      <c r="N28" s="7">
        <f t="shared" si="8"/>
        <v>150</v>
      </c>
      <c r="O28" s="7">
        <f t="shared" si="9"/>
        <v>150</v>
      </c>
      <c r="P28" s="7">
        <f t="shared" si="4"/>
        <v>0</v>
      </c>
      <c r="Q28" s="7">
        <f t="shared" si="10"/>
        <v>150</v>
      </c>
      <c r="R28" s="7">
        <f t="shared" si="11"/>
        <v>0</v>
      </c>
      <c r="T28" s="6" t="s">
        <v>24</v>
      </c>
      <c r="U28" s="7">
        <f t="shared" si="17"/>
        <v>150</v>
      </c>
      <c r="V28" s="7">
        <f t="shared" si="12"/>
        <v>0</v>
      </c>
      <c r="W28" s="7">
        <f t="shared" si="13"/>
        <v>150</v>
      </c>
      <c r="X28" s="7">
        <f t="shared" si="14"/>
        <v>150</v>
      </c>
      <c r="Y28" s="7">
        <f t="shared" si="5"/>
        <v>0</v>
      </c>
      <c r="Z28" s="7">
        <f t="shared" si="15"/>
        <v>150</v>
      </c>
      <c r="AA28" s="7">
        <f t="shared" si="16"/>
        <v>0</v>
      </c>
    </row>
    <row r="29" spans="2:27" x14ac:dyDescent="0.25">
      <c r="B29" s="6"/>
      <c r="C29" s="7"/>
      <c r="D29" s="7"/>
      <c r="E29" s="7"/>
      <c r="F29" s="7"/>
      <c r="G29" s="7"/>
      <c r="H29" s="7"/>
      <c r="I29" s="7"/>
      <c r="K29" s="6"/>
      <c r="L29" s="7"/>
      <c r="M29" s="7"/>
      <c r="N29" s="7"/>
      <c r="O29" s="7"/>
      <c r="P29" s="7"/>
      <c r="Q29" s="7"/>
      <c r="R29" s="7"/>
      <c r="T29" s="6"/>
      <c r="U29" s="7"/>
      <c r="V29" s="7"/>
      <c r="W29" s="7"/>
      <c r="X29" s="7"/>
      <c r="Y29" s="7"/>
      <c r="Z29" s="7"/>
      <c r="AA29" s="7"/>
    </row>
    <row r="30" spans="2:27" x14ac:dyDescent="0.25">
      <c r="B30" s="8" t="s">
        <v>13</v>
      </c>
      <c r="C30" s="9">
        <f t="shared" ref="C30:I30" si="18">SUM(C15:C29)</f>
        <v>11650</v>
      </c>
      <c r="D30" s="9">
        <f t="shared" si="18"/>
        <v>27540</v>
      </c>
      <c r="E30" s="9">
        <f t="shared" si="18"/>
        <v>32650</v>
      </c>
      <c r="F30" s="9">
        <f t="shared" si="18"/>
        <v>12650</v>
      </c>
      <c r="G30" s="9">
        <f t="shared" si="18"/>
        <v>37540</v>
      </c>
      <c r="H30" s="9">
        <f t="shared" si="18"/>
        <v>15650</v>
      </c>
      <c r="I30" s="9">
        <f t="shared" si="18"/>
        <v>27540</v>
      </c>
      <c r="K30" s="8" t="s">
        <v>13</v>
      </c>
      <c r="L30" s="9">
        <f t="shared" ref="L30:R30" si="19">SUM(L15:L29)</f>
        <v>11650</v>
      </c>
      <c r="M30" s="9">
        <f t="shared" si="19"/>
        <v>27540</v>
      </c>
      <c r="N30" s="9">
        <f t="shared" si="19"/>
        <v>32650</v>
      </c>
      <c r="O30" s="9">
        <f t="shared" si="19"/>
        <v>12650</v>
      </c>
      <c r="P30" s="9">
        <f t="shared" si="19"/>
        <v>37540</v>
      </c>
      <c r="Q30" s="9">
        <f t="shared" si="19"/>
        <v>15650</v>
      </c>
      <c r="R30" s="9">
        <f t="shared" si="19"/>
        <v>27540</v>
      </c>
      <c r="T30" s="8" t="s">
        <v>13</v>
      </c>
      <c r="U30" s="9">
        <f t="shared" ref="U30:AA30" si="20">SUM(U15:U29)</f>
        <v>11650</v>
      </c>
      <c r="V30" s="9">
        <f t="shared" si="20"/>
        <v>27540</v>
      </c>
      <c r="W30" s="9">
        <f t="shared" si="20"/>
        <v>32650</v>
      </c>
      <c r="X30" s="9">
        <f t="shared" si="20"/>
        <v>12650</v>
      </c>
      <c r="Y30" s="9">
        <f t="shared" si="20"/>
        <v>37540</v>
      </c>
      <c r="Z30" s="9">
        <f t="shared" si="20"/>
        <v>15650</v>
      </c>
      <c r="AA30" s="9">
        <f t="shared" si="20"/>
        <v>27540</v>
      </c>
    </row>
    <row r="31" spans="2:27" x14ac:dyDescent="0.25">
      <c r="B31" s="6" t="s">
        <v>14</v>
      </c>
      <c r="C31" s="7">
        <f t="shared" ref="C31:I31" si="21">C30*0.19</f>
        <v>2213.5</v>
      </c>
      <c r="D31" s="7">
        <f t="shared" si="21"/>
        <v>5232.6000000000004</v>
      </c>
      <c r="E31" s="7">
        <f t="shared" si="21"/>
        <v>6203.5</v>
      </c>
      <c r="F31" s="7">
        <f t="shared" si="21"/>
        <v>2403.5</v>
      </c>
      <c r="G31" s="7">
        <f t="shared" si="21"/>
        <v>7132.6</v>
      </c>
      <c r="H31" s="7">
        <f t="shared" si="21"/>
        <v>2973.5</v>
      </c>
      <c r="I31" s="7">
        <f t="shared" si="21"/>
        <v>5232.6000000000004</v>
      </c>
      <c r="K31" s="6" t="s">
        <v>14</v>
      </c>
      <c r="L31" s="7">
        <f t="shared" ref="L31:R31" si="22">L30*0.19</f>
        <v>2213.5</v>
      </c>
      <c r="M31" s="7">
        <f t="shared" si="22"/>
        <v>5232.6000000000004</v>
      </c>
      <c r="N31" s="7">
        <f t="shared" si="22"/>
        <v>6203.5</v>
      </c>
      <c r="O31" s="7">
        <f t="shared" si="22"/>
        <v>2403.5</v>
      </c>
      <c r="P31" s="7">
        <f t="shared" si="22"/>
        <v>7132.6</v>
      </c>
      <c r="Q31" s="7">
        <f t="shared" si="22"/>
        <v>2973.5</v>
      </c>
      <c r="R31" s="7">
        <f t="shared" si="22"/>
        <v>5232.6000000000004</v>
      </c>
      <c r="T31" s="6" t="s">
        <v>14</v>
      </c>
      <c r="U31" s="7">
        <f t="shared" ref="U31:AA31" si="23">U30*0.19</f>
        <v>2213.5</v>
      </c>
      <c r="V31" s="7">
        <f t="shared" si="23"/>
        <v>5232.6000000000004</v>
      </c>
      <c r="W31" s="7">
        <f t="shared" si="23"/>
        <v>6203.5</v>
      </c>
      <c r="X31" s="7">
        <f t="shared" si="23"/>
        <v>2403.5</v>
      </c>
      <c r="Y31" s="7">
        <f t="shared" si="23"/>
        <v>7132.6</v>
      </c>
      <c r="Z31" s="7">
        <f t="shared" si="23"/>
        <v>2973.5</v>
      </c>
      <c r="AA31" s="7">
        <f t="shared" si="23"/>
        <v>5232.6000000000004</v>
      </c>
    </row>
    <row r="32" spans="2:27" x14ac:dyDescent="0.25">
      <c r="B32" s="8" t="s">
        <v>15</v>
      </c>
      <c r="C32" s="9">
        <f t="shared" ref="C32:I32" si="24">SUM(C30:C31)</f>
        <v>13863.5</v>
      </c>
      <c r="D32" s="9">
        <f t="shared" si="24"/>
        <v>32772.6</v>
      </c>
      <c r="E32" s="9">
        <f t="shared" si="24"/>
        <v>38853.5</v>
      </c>
      <c r="F32" s="9">
        <f t="shared" si="24"/>
        <v>15053.5</v>
      </c>
      <c r="G32" s="9">
        <f t="shared" si="24"/>
        <v>44672.6</v>
      </c>
      <c r="H32" s="9">
        <f t="shared" si="24"/>
        <v>18623.5</v>
      </c>
      <c r="I32" s="9">
        <f t="shared" si="24"/>
        <v>32772.6</v>
      </c>
      <c r="K32" s="8" t="s">
        <v>15</v>
      </c>
      <c r="L32" s="9">
        <f t="shared" ref="L32:R32" si="25">SUM(L30:L31)</f>
        <v>13863.5</v>
      </c>
      <c r="M32" s="9">
        <f t="shared" si="25"/>
        <v>32772.6</v>
      </c>
      <c r="N32" s="9">
        <f t="shared" si="25"/>
        <v>38853.5</v>
      </c>
      <c r="O32" s="9">
        <f t="shared" si="25"/>
        <v>15053.5</v>
      </c>
      <c r="P32" s="9">
        <f t="shared" si="25"/>
        <v>44672.6</v>
      </c>
      <c r="Q32" s="9">
        <f t="shared" si="25"/>
        <v>18623.5</v>
      </c>
      <c r="R32" s="9">
        <f t="shared" si="25"/>
        <v>32772.6</v>
      </c>
      <c r="T32" s="8" t="s">
        <v>15</v>
      </c>
      <c r="U32" s="9">
        <f t="shared" ref="U32:AA32" si="26">SUM(U30:U31)</f>
        <v>13863.5</v>
      </c>
      <c r="V32" s="9">
        <f t="shared" si="26"/>
        <v>32772.6</v>
      </c>
      <c r="W32" s="9">
        <f t="shared" si="26"/>
        <v>38853.5</v>
      </c>
      <c r="X32" s="9">
        <f t="shared" si="26"/>
        <v>15053.5</v>
      </c>
      <c r="Y32" s="9">
        <f t="shared" si="26"/>
        <v>44672.6</v>
      </c>
      <c r="Z32" s="9">
        <f t="shared" si="26"/>
        <v>18623.5</v>
      </c>
      <c r="AA32" s="9">
        <f t="shared" si="26"/>
        <v>32772.6</v>
      </c>
    </row>
    <row r="33" spans="1:27" x14ac:dyDescent="0.25">
      <c r="B33" s="6" t="s">
        <v>63</v>
      </c>
      <c r="C33" s="7"/>
      <c r="D33" s="7">
        <f>D32*$C$11/100</f>
        <v>16386.3</v>
      </c>
      <c r="E33" s="7">
        <f>E32*$C$13/100</f>
        <v>7770.7</v>
      </c>
      <c r="F33" s="7"/>
      <c r="G33" s="7">
        <f>G32*$C$11/100</f>
        <v>22336.3</v>
      </c>
      <c r="H33" s="7">
        <f>H32*$C$12/100</f>
        <v>3724.7</v>
      </c>
      <c r="I33" s="7">
        <f>I32*$C$11/100</f>
        <v>16386.3</v>
      </c>
      <c r="K33" s="6"/>
      <c r="L33" s="7"/>
      <c r="M33" s="7">
        <f>M32*$C$11/100</f>
        <v>16386.3</v>
      </c>
      <c r="N33" s="7">
        <f>N32*$C$13/100</f>
        <v>7770.7</v>
      </c>
      <c r="O33" s="7"/>
      <c r="P33" s="7">
        <f>P32*$C$11/100</f>
        <v>22336.3</v>
      </c>
      <c r="Q33" s="7">
        <f>Q32*$C$12/100</f>
        <v>3724.7</v>
      </c>
      <c r="R33" s="7">
        <f>R32*$C$11/100</f>
        <v>16386.3</v>
      </c>
      <c r="T33" s="6" t="s">
        <v>63</v>
      </c>
      <c r="U33" s="7"/>
      <c r="V33" s="7">
        <f>V32*$C$11/100</f>
        <v>16386.3</v>
      </c>
      <c r="W33" s="7">
        <f>W32*$C$13/100</f>
        <v>7770.7</v>
      </c>
      <c r="X33" s="7"/>
      <c r="Y33" s="7">
        <f>Y32*$C$11/100</f>
        <v>22336.3</v>
      </c>
      <c r="Z33" s="7">
        <f>Z32*$C$12/100</f>
        <v>3724.7</v>
      </c>
      <c r="AA33" s="7">
        <f>AA32*$C$11/100</f>
        <v>16386.3</v>
      </c>
    </row>
    <row r="34" spans="1:27" x14ac:dyDescent="0.25">
      <c r="B34" s="25" t="s">
        <v>64</v>
      </c>
      <c r="C34" s="26">
        <f t="shared" ref="C34:I34" si="27">C32-C33</f>
        <v>13863.5</v>
      </c>
      <c r="D34" s="26">
        <f t="shared" si="27"/>
        <v>16386.3</v>
      </c>
      <c r="E34" s="26">
        <f t="shared" si="27"/>
        <v>31082.799999999999</v>
      </c>
      <c r="F34" s="26">
        <f t="shared" si="27"/>
        <v>15053.5</v>
      </c>
      <c r="G34" s="26">
        <f t="shared" si="27"/>
        <v>22336.3</v>
      </c>
      <c r="H34" s="26">
        <f t="shared" si="27"/>
        <v>14898.8</v>
      </c>
      <c r="I34" s="26">
        <f t="shared" si="27"/>
        <v>16386.3</v>
      </c>
      <c r="K34" s="8" t="s">
        <v>16</v>
      </c>
      <c r="L34" s="10">
        <f t="shared" ref="L34:R34" si="28">L32-L33</f>
        <v>13863.5</v>
      </c>
      <c r="M34" s="10">
        <f t="shared" si="28"/>
        <v>16386.3</v>
      </c>
      <c r="N34" s="10">
        <f t="shared" si="28"/>
        <v>31082.799999999999</v>
      </c>
      <c r="O34" s="10">
        <f t="shared" si="28"/>
        <v>15053.5</v>
      </c>
      <c r="P34" s="10">
        <f t="shared" si="28"/>
        <v>22336.3</v>
      </c>
      <c r="Q34" s="10">
        <f t="shared" si="28"/>
        <v>14898.8</v>
      </c>
      <c r="R34" s="10">
        <f t="shared" si="28"/>
        <v>16386.3</v>
      </c>
      <c r="T34" s="8" t="s">
        <v>16</v>
      </c>
      <c r="U34" s="10">
        <f t="shared" ref="U34:AA34" si="29">U32-U33</f>
        <v>13863.5</v>
      </c>
      <c r="V34" s="10">
        <f t="shared" si="29"/>
        <v>16386.3</v>
      </c>
      <c r="W34" s="10">
        <f t="shared" si="29"/>
        <v>31082.799999999999</v>
      </c>
      <c r="X34" s="10">
        <f t="shared" si="29"/>
        <v>15053.5</v>
      </c>
      <c r="Y34" s="10">
        <f t="shared" si="29"/>
        <v>22336.3</v>
      </c>
      <c r="Z34" s="10">
        <f t="shared" si="29"/>
        <v>14898.8</v>
      </c>
      <c r="AA34" s="10">
        <f t="shared" si="29"/>
        <v>16386.3</v>
      </c>
    </row>
    <row r="35" spans="1:27" x14ac:dyDescent="0.25">
      <c r="B35" s="6"/>
      <c r="C35" s="7"/>
      <c r="D35" s="7"/>
      <c r="E35" s="7"/>
      <c r="I35" s="7"/>
      <c r="K35" s="6"/>
      <c r="L35" s="7"/>
      <c r="M35" s="7"/>
      <c r="N35" s="7"/>
      <c r="R35" s="7"/>
      <c r="T35" s="6"/>
      <c r="U35" s="7"/>
      <c r="V35" s="7"/>
      <c r="W35" s="7"/>
      <c r="AA35" s="7"/>
    </row>
    <row r="36" spans="1:27" x14ac:dyDescent="0.25">
      <c r="B36" s="6"/>
      <c r="K36" s="6"/>
      <c r="T36" s="6"/>
    </row>
    <row r="37" spans="1:27" x14ac:dyDescent="0.25">
      <c r="A37" s="5" t="s">
        <v>17</v>
      </c>
    </row>
    <row r="38" spans="1:27" x14ac:dyDescent="0.25">
      <c r="B38" s="6" t="s">
        <v>25</v>
      </c>
      <c r="C38">
        <v>100</v>
      </c>
      <c r="D38">
        <v>50</v>
      </c>
      <c r="E38">
        <v>300</v>
      </c>
      <c r="F38">
        <v>100</v>
      </c>
      <c r="G38">
        <v>100</v>
      </c>
      <c r="H38">
        <v>150</v>
      </c>
      <c r="I38">
        <v>100</v>
      </c>
      <c r="K38" s="6" t="s">
        <v>25</v>
      </c>
      <c r="L38">
        <f>C38</f>
        <v>100</v>
      </c>
      <c r="M38">
        <f t="shared" ref="M38:M41" si="30">D38</f>
        <v>50</v>
      </c>
      <c r="N38">
        <f t="shared" ref="N38:N41" si="31">E38</f>
        <v>300</v>
      </c>
      <c r="O38">
        <f t="shared" ref="O38:O41" si="32">F38</f>
        <v>100</v>
      </c>
      <c r="P38">
        <f t="shared" ref="P38:P41" si="33">G38</f>
        <v>100</v>
      </c>
      <c r="Q38">
        <f t="shared" ref="Q38:Q41" si="34">H38</f>
        <v>150</v>
      </c>
      <c r="R38">
        <f t="shared" ref="R38:R41" si="35">I38</f>
        <v>100</v>
      </c>
      <c r="T38" s="6" t="s">
        <v>25</v>
      </c>
      <c r="U38">
        <f>C38</f>
        <v>100</v>
      </c>
      <c r="V38">
        <f t="shared" ref="V38:V41" si="36">D38</f>
        <v>50</v>
      </c>
      <c r="W38">
        <f t="shared" ref="W38:W41" si="37">E38</f>
        <v>300</v>
      </c>
      <c r="X38">
        <f t="shared" ref="X38:X41" si="38">F38</f>
        <v>100</v>
      </c>
      <c r="Y38">
        <f t="shared" ref="Y38:Y41" si="39">G38</f>
        <v>100</v>
      </c>
      <c r="Z38">
        <f t="shared" ref="Z38:Z41" si="40">H38</f>
        <v>150</v>
      </c>
      <c r="AA38">
        <f t="shared" ref="AA38:AA41" si="41">I38</f>
        <v>100</v>
      </c>
    </row>
    <row r="39" spans="1:27" x14ac:dyDescent="0.25">
      <c r="B39" s="6" t="s">
        <v>18</v>
      </c>
      <c r="C39">
        <v>50</v>
      </c>
      <c r="E39">
        <v>100</v>
      </c>
      <c r="F39">
        <v>50</v>
      </c>
      <c r="H39">
        <v>50</v>
      </c>
      <c r="K39" s="6" t="s">
        <v>18</v>
      </c>
      <c r="L39">
        <f t="shared" ref="L39:L41" si="42">C39</f>
        <v>50</v>
      </c>
      <c r="M39">
        <f t="shared" si="30"/>
        <v>0</v>
      </c>
      <c r="N39">
        <f t="shared" si="31"/>
        <v>100</v>
      </c>
      <c r="O39">
        <f t="shared" si="32"/>
        <v>50</v>
      </c>
      <c r="P39">
        <f t="shared" si="33"/>
        <v>0</v>
      </c>
      <c r="Q39">
        <f t="shared" si="34"/>
        <v>50</v>
      </c>
      <c r="R39">
        <f t="shared" si="35"/>
        <v>0</v>
      </c>
      <c r="T39" s="6" t="s">
        <v>18</v>
      </c>
      <c r="U39">
        <f t="shared" ref="U39:U41" si="43">C39</f>
        <v>50</v>
      </c>
      <c r="V39">
        <f t="shared" si="36"/>
        <v>0</v>
      </c>
      <c r="W39">
        <f t="shared" si="37"/>
        <v>100</v>
      </c>
      <c r="X39">
        <f t="shared" si="38"/>
        <v>50</v>
      </c>
      <c r="Y39">
        <f t="shared" si="39"/>
        <v>0</v>
      </c>
      <c r="Z39">
        <f t="shared" si="40"/>
        <v>50</v>
      </c>
      <c r="AA39">
        <f t="shared" si="41"/>
        <v>0</v>
      </c>
    </row>
    <row r="40" spans="1:27" x14ac:dyDescent="0.25">
      <c r="B40" s="6" t="s">
        <v>26</v>
      </c>
      <c r="C40">
        <v>300</v>
      </c>
      <c r="D40" s="6">
        <v>300</v>
      </c>
      <c r="E40">
        <v>300</v>
      </c>
      <c r="F40">
        <v>300</v>
      </c>
      <c r="G40">
        <v>300</v>
      </c>
      <c r="H40">
        <v>400</v>
      </c>
      <c r="I40" s="6">
        <v>200</v>
      </c>
      <c r="K40" s="6" t="s">
        <v>26</v>
      </c>
      <c r="L40">
        <f t="shared" si="42"/>
        <v>300</v>
      </c>
      <c r="M40">
        <f t="shared" si="30"/>
        <v>300</v>
      </c>
      <c r="N40">
        <f t="shared" si="31"/>
        <v>300</v>
      </c>
      <c r="O40">
        <f t="shared" si="32"/>
        <v>300</v>
      </c>
      <c r="P40">
        <f t="shared" si="33"/>
        <v>300</v>
      </c>
      <c r="Q40">
        <f t="shared" si="34"/>
        <v>400</v>
      </c>
      <c r="R40">
        <f t="shared" si="35"/>
        <v>200</v>
      </c>
      <c r="T40" s="6" t="s">
        <v>26</v>
      </c>
      <c r="U40">
        <f t="shared" si="43"/>
        <v>300</v>
      </c>
      <c r="V40">
        <f t="shared" si="36"/>
        <v>300</v>
      </c>
      <c r="W40">
        <f t="shared" si="37"/>
        <v>300</v>
      </c>
      <c r="X40">
        <f t="shared" si="38"/>
        <v>300</v>
      </c>
      <c r="Y40">
        <f t="shared" si="39"/>
        <v>300</v>
      </c>
      <c r="Z40">
        <f t="shared" si="40"/>
        <v>400</v>
      </c>
      <c r="AA40">
        <f t="shared" si="41"/>
        <v>200</v>
      </c>
    </row>
    <row r="41" spans="1:27" x14ac:dyDescent="0.25">
      <c r="B41" s="6" t="s">
        <v>19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K41" s="6" t="s">
        <v>19</v>
      </c>
      <c r="L41">
        <f t="shared" si="42"/>
        <v>0</v>
      </c>
      <c r="M41">
        <f t="shared" si="30"/>
        <v>0</v>
      </c>
      <c r="N41">
        <f t="shared" si="31"/>
        <v>0</v>
      </c>
      <c r="O41">
        <f t="shared" si="32"/>
        <v>0</v>
      </c>
      <c r="P41">
        <f t="shared" si="33"/>
        <v>0</v>
      </c>
      <c r="Q41">
        <f t="shared" si="34"/>
        <v>0</v>
      </c>
      <c r="R41">
        <f t="shared" si="35"/>
        <v>0</v>
      </c>
      <c r="T41" s="6" t="s">
        <v>19</v>
      </c>
      <c r="U41">
        <f t="shared" si="43"/>
        <v>0</v>
      </c>
      <c r="V41">
        <f t="shared" si="36"/>
        <v>0</v>
      </c>
      <c r="W41">
        <f t="shared" si="37"/>
        <v>0</v>
      </c>
      <c r="X41">
        <f t="shared" si="38"/>
        <v>0</v>
      </c>
      <c r="Y41">
        <f t="shared" si="39"/>
        <v>0</v>
      </c>
      <c r="Z41">
        <f t="shared" si="40"/>
        <v>0</v>
      </c>
      <c r="AA41">
        <f t="shared" si="41"/>
        <v>0</v>
      </c>
    </row>
    <row r="42" spans="1:27" x14ac:dyDescent="0.25">
      <c r="A42" s="3"/>
      <c r="B42" s="27" t="s">
        <v>65</v>
      </c>
      <c r="C42" s="28">
        <f t="shared" ref="C42:I42" si="44">SUM(C38:C41)</f>
        <v>450</v>
      </c>
      <c r="D42" s="28">
        <f t="shared" si="44"/>
        <v>350</v>
      </c>
      <c r="E42" s="28">
        <f t="shared" si="44"/>
        <v>700</v>
      </c>
      <c r="F42" s="28">
        <f t="shared" si="44"/>
        <v>450</v>
      </c>
      <c r="G42" s="28">
        <f t="shared" si="44"/>
        <v>400</v>
      </c>
      <c r="H42" s="28">
        <f t="shared" si="44"/>
        <v>600</v>
      </c>
      <c r="I42" s="28">
        <f t="shared" si="44"/>
        <v>300</v>
      </c>
      <c r="K42" s="14" t="s">
        <v>39</v>
      </c>
      <c r="L42" s="15">
        <f>SUM(L38:L41)*E4</f>
        <v>559.33816409512974</v>
      </c>
      <c r="M42" s="15">
        <f>SUM(M38:M41)*E4</f>
        <v>435.04079429621203</v>
      </c>
      <c r="N42" s="15">
        <f>SUM(N38:N41)*E4</f>
        <v>870.08158859242405</v>
      </c>
      <c r="O42" s="15">
        <f>SUM(O38:O41)*E4</f>
        <v>559.33816409512974</v>
      </c>
      <c r="P42" s="15">
        <f>SUM(P38:P41)*E4</f>
        <v>497.18947919567091</v>
      </c>
      <c r="Q42" s="15">
        <f>SUM(Q38:Q41)*E4</f>
        <v>745.78421879350628</v>
      </c>
      <c r="R42" s="15">
        <f>SUM(R38:R41)*E4</f>
        <v>372.89210939675314</v>
      </c>
      <c r="T42" s="14" t="s">
        <v>39</v>
      </c>
      <c r="U42" s="15">
        <f>SUM(U38:U41)*F4</f>
        <v>718.00270718251977</v>
      </c>
      <c r="V42" s="15">
        <f>SUM(V38:V41)*F4</f>
        <v>558.4465500308487</v>
      </c>
      <c r="W42" s="15">
        <f>SUM(W38:W41)*F4</f>
        <v>1116.8931000616974</v>
      </c>
      <c r="X42" s="15">
        <f>SUM(X38:X41)*F4</f>
        <v>718.00270718251977</v>
      </c>
      <c r="Y42" s="15">
        <f>SUM(Y38:Y41)*F4</f>
        <v>638.22462860668429</v>
      </c>
      <c r="Z42" s="15">
        <f>SUM(Z38:Z41)*F4</f>
        <v>957.33694291002632</v>
      </c>
      <c r="AA42" s="15">
        <f>SUM(AA38:AA41)*F4</f>
        <v>478.66847145501316</v>
      </c>
    </row>
    <row r="43" spans="1:27" x14ac:dyDescent="0.25">
      <c r="B43" s="6"/>
      <c r="K43" s="6"/>
      <c r="T43" s="6"/>
    </row>
    <row r="44" spans="1:27" x14ac:dyDescent="0.25">
      <c r="A44" s="5" t="s">
        <v>20</v>
      </c>
    </row>
    <row r="45" spans="1:27" x14ac:dyDescent="0.25">
      <c r="B45" s="6" t="s">
        <v>33</v>
      </c>
      <c r="C45" s="12">
        <f>$C$8</f>
        <v>20000</v>
      </c>
      <c r="D45" s="7">
        <f>C45/$C$10</f>
        <v>6060.606060606061</v>
      </c>
      <c r="E45" s="7">
        <f>C45*1.1</f>
        <v>22000</v>
      </c>
      <c r="F45" s="7">
        <f>C45</f>
        <v>20000</v>
      </c>
      <c r="G45" s="7">
        <f>F45/($C$10+0.5)</f>
        <v>5263.1578947368425</v>
      </c>
      <c r="H45" s="7">
        <f>C45</f>
        <v>20000</v>
      </c>
      <c r="I45" s="7">
        <f>H45/$C$10</f>
        <v>6060.606060606061</v>
      </c>
      <c r="K45" s="6" t="s">
        <v>33</v>
      </c>
      <c r="L45" s="7">
        <f>C45</f>
        <v>20000</v>
      </c>
      <c r="M45" s="7">
        <f t="shared" ref="M45:M50" si="45">D45</f>
        <v>6060.606060606061</v>
      </c>
      <c r="N45" s="7">
        <f t="shared" ref="N45:N50" si="46">E45</f>
        <v>22000</v>
      </c>
      <c r="O45" s="7">
        <f t="shared" ref="O45:O50" si="47">F45</f>
        <v>20000</v>
      </c>
      <c r="P45" s="7">
        <f t="shared" ref="P45:P50" si="48">G45</f>
        <v>5263.1578947368425</v>
      </c>
      <c r="Q45" s="7">
        <f t="shared" ref="Q45:Q50" si="49">H45</f>
        <v>20000</v>
      </c>
      <c r="R45" s="7">
        <f t="shared" ref="R45:R50" si="50">I45</f>
        <v>6060.606060606061</v>
      </c>
      <c r="T45" s="6" t="s">
        <v>33</v>
      </c>
      <c r="U45" s="7">
        <f>C45</f>
        <v>20000</v>
      </c>
      <c r="V45" s="7">
        <f t="shared" ref="V45:V50" si="51">D45</f>
        <v>6060.606060606061</v>
      </c>
      <c r="W45" s="7">
        <f t="shared" ref="W45:W50" si="52">E45</f>
        <v>22000</v>
      </c>
      <c r="X45" s="7">
        <f t="shared" ref="X45:X50" si="53">F45</f>
        <v>20000</v>
      </c>
      <c r="Y45" s="7">
        <f t="shared" ref="Y45:Y50" si="54">G45</f>
        <v>5263.1578947368425</v>
      </c>
      <c r="Z45" s="7">
        <f t="shared" ref="Z45:Z50" si="55">H45</f>
        <v>20000</v>
      </c>
      <c r="AA45" s="7">
        <f t="shared" ref="AA45:AA50" si="56">I45</f>
        <v>6060.606060606061</v>
      </c>
    </row>
    <row r="46" spans="1:27" x14ac:dyDescent="0.25">
      <c r="B46" s="6" t="s">
        <v>70</v>
      </c>
      <c r="C46" s="12">
        <f>$C$9</f>
        <v>4000</v>
      </c>
      <c r="D46" s="7">
        <f>C46/$C$10</f>
        <v>1212.1212121212122</v>
      </c>
      <c r="E46" s="7">
        <f>C46*1.1</f>
        <v>4400</v>
      </c>
      <c r="F46" s="7">
        <f>C46</f>
        <v>4000</v>
      </c>
      <c r="G46" s="7">
        <f>F46/($C$10+0.5)</f>
        <v>1052.6315789473686</v>
      </c>
      <c r="H46" s="7">
        <f>C46</f>
        <v>4000</v>
      </c>
      <c r="I46" s="7">
        <f>H46/$C$10</f>
        <v>1212.1212121212122</v>
      </c>
      <c r="K46" s="6" t="s">
        <v>34</v>
      </c>
      <c r="L46" s="7">
        <f t="shared" ref="L46:L50" si="57">C46</f>
        <v>4000</v>
      </c>
      <c r="M46" s="7">
        <f t="shared" si="45"/>
        <v>1212.1212121212122</v>
      </c>
      <c r="N46" s="7">
        <f t="shared" si="46"/>
        <v>4400</v>
      </c>
      <c r="O46" s="7">
        <f t="shared" si="47"/>
        <v>4000</v>
      </c>
      <c r="P46" s="7">
        <f t="shared" si="48"/>
        <v>1052.6315789473686</v>
      </c>
      <c r="Q46" s="7">
        <f t="shared" si="49"/>
        <v>4000</v>
      </c>
      <c r="R46" s="7">
        <f t="shared" si="50"/>
        <v>1212.1212121212122</v>
      </c>
      <c r="T46" s="6" t="s">
        <v>34</v>
      </c>
      <c r="U46" s="7">
        <f t="shared" ref="U46:U50" si="58">C46</f>
        <v>4000</v>
      </c>
      <c r="V46" s="7">
        <f t="shared" si="51"/>
        <v>1212.1212121212122</v>
      </c>
      <c r="W46" s="7">
        <f t="shared" si="52"/>
        <v>4400</v>
      </c>
      <c r="X46" s="7">
        <f t="shared" si="53"/>
        <v>4000</v>
      </c>
      <c r="Y46" s="7">
        <f t="shared" si="54"/>
        <v>1052.6315789473686</v>
      </c>
      <c r="Z46" s="7">
        <f t="shared" si="55"/>
        <v>4000</v>
      </c>
      <c r="AA46" s="7">
        <f t="shared" si="56"/>
        <v>1212.1212121212122</v>
      </c>
    </row>
    <row r="47" spans="1:27" x14ac:dyDescent="0.25">
      <c r="B47" s="13" t="s">
        <v>0</v>
      </c>
      <c r="C47" s="7">
        <f>C45+C46</f>
        <v>24000</v>
      </c>
      <c r="E47" s="4"/>
      <c r="F47" s="7">
        <f>F45+F46/3</f>
        <v>21333.333333333332</v>
      </c>
      <c r="H47" s="7">
        <f>H45+H46/3</f>
        <v>21333.333333333332</v>
      </c>
      <c r="K47" s="13" t="s">
        <v>0</v>
      </c>
      <c r="L47" s="7">
        <f t="shared" si="57"/>
        <v>24000</v>
      </c>
      <c r="M47" s="7">
        <f t="shared" si="45"/>
        <v>0</v>
      </c>
      <c r="N47" s="7">
        <f t="shared" si="46"/>
        <v>0</v>
      </c>
      <c r="O47" s="7">
        <f t="shared" si="47"/>
        <v>21333.333333333332</v>
      </c>
      <c r="P47" s="7">
        <f t="shared" si="48"/>
        <v>0</v>
      </c>
      <c r="Q47" s="7">
        <f t="shared" si="49"/>
        <v>21333.333333333332</v>
      </c>
      <c r="R47" s="7">
        <f t="shared" si="50"/>
        <v>0</v>
      </c>
      <c r="T47" s="13" t="s">
        <v>0</v>
      </c>
      <c r="U47" s="7">
        <f t="shared" si="58"/>
        <v>24000</v>
      </c>
      <c r="V47" s="7">
        <f t="shared" si="51"/>
        <v>0</v>
      </c>
      <c r="W47" s="7">
        <f t="shared" si="52"/>
        <v>0</v>
      </c>
      <c r="X47" s="7">
        <f t="shared" si="53"/>
        <v>21333.333333333332</v>
      </c>
      <c r="Y47" s="7">
        <f t="shared" si="54"/>
        <v>0</v>
      </c>
      <c r="Z47" s="7">
        <f t="shared" si="55"/>
        <v>21333.333333333332</v>
      </c>
      <c r="AA47" s="7">
        <f t="shared" si="56"/>
        <v>0</v>
      </c>
    </row>
    <row r="48" spans="1:27" x14ac:dyDescent="0.25">
      <c r="B48" s="13" t="s">
        <v>35</v>
      </c>
      <c r="D48" s="7">
        <f>D45+D46</f>
        <v>7272.727272727273</v>
      </c>
      <c r="F48" s="7"/>
      <c r="G48" s="7">
        <f>(G45+G46)/3*2</f>
        <v>4210.5263157894742</v>
      </c>
      <c r="H48" s="7"/>
      <c r="I48" s="7">
        <f>(I45+I46)/3*2</f>
        <v>4848.484848484849</v>
      </c>
      <c r="K48" s="13" t="s">
        <v>35</v>
      </c>
      <c r="L48" s="7">
        <f t="shared" si="57"/>
        <v>0</v>
      </c>
      <c r="M48" s="7">
        <f t="shared" si="45"/>
        <v>7272.727272727273</v>
      </c>
      <c r="N48" s="7">
        <f t="shared" si="46"/>
        <v>0</v>
      </c>
      <c r="O48" s="7">
        <f t="shared" si="47"/>
        <v>0</v>
      </c>
      <c r="P48" s="7">
        <f t="shared" si="48"/>
        <v>4210.5263157894742</v>
      </c>
      <c r="Q48" s="7">
        <f t="shared" si="49"/>
        <v>0</v>
      </c>
      <c r="R48" s="7">
        <f t="shared" si="50"/>
        <v>4848.484848484849</v>
      </c>
      <c r="T48" s="13" t="s">
        <v>35</v>
      </c>
      <c r="U48" s="7">
        <f t="shared" si="58"/>
        <v>0</v>
      </c>
      <c r="V48" s="7">
        <f t="shared" si="51"/>
        <v>7272.727272727273</v>
      </c>
      <c r="W48" s="7">
        <f t="shared" si="52"/>
        <v>0</v>
      </c>
      <c r="X48" s="7">
        <f t="shared" si="53"/>
        <v>0</v>
      </c>
      <c r="Y48" s="7">
        <f t="shared" si="54"/>
        <v>4210.5263157894742</v>
      </c>
      <c r="Z48" s="7">
        <f t="shared" si="55"/>
        <v>0</v>
      </c>
      <c r="AA48" s="7">
        <f t="shared" si="56"/>
        <v>4848.484848484849</v>
      </c>
    </row>
    <row r="49" spans="1:27" x14ac:dyDescent="0.25">
      <c r="B49" s="13" t="s">
        <v>36</v>
      </c>
      <c r="D49" s="7"/>
      <c r="F49" s="7">
        <f>F46/3*2</f>
        <v>2666.6666666666665</v>
      </c>
      <c r="G49" s="12">
        <f>(G45+G46)/3</f>
        <v>2105.2631578947371</v>
      </c>
      <c r="H49" s="7"/>
      <c r="I49" s="12">
        <f>(I45+I46)/3</f>
        <v>2424.2424242424245</v>
      </c>
      <c r="K49" s="13" t="s">
        <v>36</v>
      </c>
      <c r="L49" s="7">
        <f t="shared" si="57"/>
        <v>0</v>
      </c>
      <c r="M49" s="7">
        <f t="shared" si="45"/>
        <v>0</v>
      </c>
      <c r="N49" s="7">
        <f t="shared" si="46"/>
        <v>0</v>
      </c>
      <c r="O49" s="7">
        <f t="shared" si="47"/>
        <v>2666.6666666666665</v>
      </c>
      <c r="P49" s="7">
        <f t="shared" si="48"/>
        <v>2105.2631578947371</v>
      </c>
      <c r="Q49" s="7">
        <f t="shared" si="49"/>
        <v>0</v>
      </c>
      <c r="R49" s="7">
        <f t="shared" si="50"/>
        <v>2424.2424242424245</v>
      </c>
      <c r="T49" s="13" t="s">
        <v>36</v>
      </c>
      <c r="U49" s="7">
        <f t="shared" si="58"/>
        <v>0</v>
      </c>
      <c r="V49" s="7">
        <f t="shared" si="51"/>
        <v>0</v>
      </c>
      <c r="W49" s="7">
        <f t="shared" si="52"/>
        <v>0</v>
      </c>
      <c r="X49" s="7">
        <f t="shared" si="53"/>
        <v>2666.6666666666665</v>
      </c>
      <c r="Y49" s="7">
        <f t="shared" si="54"/>
        <v>2105.2631578947371</v>
      </c>
      <c r="Z49" s="7">
        <f t="shared" si="55"/>
        <v>0</v>
      </c>
      <c r="AA49" s="7">
        <f t="shared" si="56"/>
        <v>2424.2424242424245</v>
      </c>
    </row>
    <row r="50" spans="1:27" x14ac:dyDescent="0.25">
      <c r="B50" s="13" t="s">
        <v>1</v>
      </c>
      <c r="E50" s="7">
        <f>E45+E46</f>
        <v>26400</v>
      </c>
      <c r="K50" s="13" t="s">
        <v>1</v>
      </c>
      <c r="L50" s="7">
        <f t="shared" si="57"/>
        <v>0</v>
      </c>
      <c r="M50" s="7">
        <f t="shared" si="45"/>
        <v>0</v>
      </c>
      <c r="N50" s="7">
        <f t="shared" si="46"/>
        <v>26400</v>
      </c>
      <c r="O50" s="7">
        <f t="shared" si="47"/>
        <v>0</v>
      </c>
      <c r="P50" s="7">
        <f t="shared" si="48"/>
        <v>0</v>
      </c>
      <c r="Q50" s="7">
        <f t="shared" si="49"/>
        <v>0</v>
      </c>
      <c r="R50" s="7">
        <f t="shared" si="50"/>
        <v>0</v>
      </c>
      <c r="T50" s="13" t="s">
        <v>1</v>
      </c>
      <c r="U50" s="7">
        <f t="shared" si="58"/>
        <v>0</v>
      </c>
      <c r="V50" s="7">
        <f t="shared" si="51"/>
        <v>0</v>
      </c>
      <c r="W50" s="7">
        <f t="shared" si="52"/>
        <v>26400</v>
      </c>
      <c r="X50" s="7">
        <f t="shared" si="53"/>
        <v>0</v>
      </c>
      <c r="Y50" s="7">
        <f t="shared" si="54"/>
        <v>0</v>
      </c>
      <c r="Z50" s="7">
        <f t="shared" si="55"/>
        <v>0</v>
      </c>
      <c r="AA50" s="7">
        <f t="shared" si="56"/>
        <v>0</v>
      </c>
    </row>
    <row r="51" spans="1:27" x14ac:dyDescent="0.25">
      <c r="B51" s="27" t="s">
        <v>66</v>
      </c>
      <c r="C51" s="29">
        <f>C47*$C$4</f>
        <v>2400</v>
      </c>
      <c r="D51" s="29">
        <f>D48*$C$5</f>
        <v>2181.818181818182</v>
      </c>
      <c r="E51" s="29">
        <f>E50*$C$6</f>
        <v>1760</v>
      </c>
      <c r="F51" s="29">
        <f>F47*$C$4+F48*$C$4+F49*$C$7</f>
        <v>2453.3333333333335</v>
      </c>
      <c r="G51" s="29">
        <f>G47*$C$4+G48*$C$5+G49*$C$7</f>
        <v>1515.7894736842109</v>
      </c>
      <c r="H51" s="29">
        <f>H47*$C$4</f>
        <v>2133.3333333333335</v>
      </c>
      <c r="I51" s="29">
        <f>I48*$C$5+I49*$C$7</f>
        <v>1745.4545454545457</v>
      </c>
      <c r="K51" s="14" t="s">
        <v>38</v>
      </c>
      <c r="L51" s="9">
        <f>L47*$C$4*E4</f>
        <v>2983.1368751740251</v>
      </c>
      <c r="M51" s="9">
        <f>M48*$C$5*E5</f>
        <v>2711.9426137945688</v>
      </c>
      <c r="N51" s="9">
        <f>N50*$C$6*E6</f>
        <v>2187.6337084609518</v>
      </c>
      <c r="O51" s="9">
        <f>O47*$C$4*E4+O49*$C$7</f>
        <v>2971.6772223769117</v>
      </c>
      <c r="P51" s="9">
        <f>P47*$C$4*E4+P48*$C$5*E5+P49*$C$7</f>
        <v>1822.7036185126453</v>
      </c>
      <c r="Q51" s="9">
        <f>Q47*$C$4*E4</f>
        <v>2651.6772223769117</v>
      </c>
      <c r="R51" s="9">
        <f>R48*$C$5*E5+R49*$C$7</f>
        <v>2098.8708334388034</v>
      </c>
      <c r="T51" s="14" t="s">
        <v>38</v>
      </c>
      <c r="U51" s="9">
        <f>U47*$C$4*F4</f>
        <v>3829.3477716401053</v>
      </c>
      <c r="V51" s="9">
        <f>V48*$C$5*F5</f>
        <v>3481.2252469455507</v>
      </c>
      <c r="W51" s="9">
        <f>W50*$C$6*F6</f>
        <v>2808.1883658694105</v>
      </c>
      <c r="X51" s="9">
        <f>X47*$C$4*F4+X49*$C$7</f>
        <v>3723.8646859023161</v>
      </c>
      <c r="Y51" s="9">
        <f>Y47*$C$4*F4+Y48*$C$5*F5+Y49*$C$7</f>
        <v>2268.0777745474243</v>
      </c>
      <c r="Z51" s="9">
        <f>Z47*$C$4*F4</f>
        <v>3403.8646859023161</v>
      </c>
      <c r="AA51" s="9">
        <f>AA48*$C$5*F5+AA49*$C$7</f>
        <v>2611.7259222061248</v>
      </c>
    </row>
    <row r="52" spans="1:27" x14ac:dyDescent="0.25">
      <c r="E52" s="6"/>
      <c r="K52" s="6"/>
      <c r="L52" s="7"/>
      <c r="M52" s="7"/>
      <c r="N52" s="7"/>
      <c r="O52" s="7"/>
      <c r="P52" s="7"/>
      <c r="Q52" s="7"/>
      <c r="R52" s="7"/>
      <c r="T52" s="6"/>
      <c r="U52" s="7"/>
      <c r="V52" s="7"/>
      <c r="W52" s="7"/>
      <c r="X52" s="7"/>
      <c r="Y52" s="7"/>
      <c r="Z52" s="7"/>
      <c r="AA52" s="7"/>
    </row>
    <row r="53" spans="1:27" x14ac:dyDescent="0.25">
      <c r="E53" s="6"/>
      <c r="K53" s="6"/>
      <c r="L53" s="7"/>
      <c r="M53" s="7"/>
      <c r="N53" s="7"/>
      <c r="O53" s="7"/>
      <c r="P53" s="7"/>
      <c r="Q53" s="7"/>
      <c r="R53" s="7"/>
      <c r="T53" s="6"/>
      <c r="U53" s="7"/>
      <c r="V53" s="7"/>
      <c r="W53" s="7"/>
      <c r="X53" s="7"/>
      <c r="Y53" s="7"/>
      <c r="Z53" s="7"/>
      <c r="AA53" s="7"/>
    </row>
    <row r="54" spans="1:27" x14ac:dyDescent="0.25">
      <c r="A54" s="2" t="s">
        <v>67</v>
      </c>
      <c r="E54" s="6"/>
      <c r="K54" s="6"/>
      <c r="L54" s="7"/>
      <c r="M54" s="7"/>
      <c r="N54" s="7"/>
      <c r="O54" s="7"/>
      <c r="P54" s="7"/>
      <c r="Q54" s="7"/>
      <c r="R54" s="7"/>
      <c r="T54" s="6"/>
      <c r="U54" s="7"/>
      <c r="V54" s="7"/>
      <c r="W54" s="7"/>
      <c r="X54" s="7"/>
      <c r="Y54" s="7"/>
      <c r="Z54" s="7"/>
      <c r="AA54" s="7"/>
    </row>
    <row r="55" spans="1:27" x14ac:dyDescent="0.25">
      <c r="E55" s="6"/>
      <c r="N55" s="6"/>
      <c r="W55" s="6"/>
    </row>
    <row r="56" spans="1:27" x14ac:dyDescent="0.25">
      <c r="B56" t="s">
        <v>68</v>
      </c>
      <c r="C56" s="7">
        <f>C34</f>
        <v>13863.5</v>
      </c>
      <c r="D56" s="7">
        <f t="shared" ref="D56:H56" si="59">D34</f>
        <v>16386.3</v>
      </c>
      <c r="E56" s="7">
        <f t="shared" si="59"/>
        <v>31082.799999999999</v>
      </c>
      <c r="F56" s="7">
        <f t="shared" si="59"/>
        <v>15053.5</v>
      </c>
      <c r="G56" s="7">
        <f t="shared" si="59"/>
        <v>22336.3</v>
      </c>
      <c r="H56" s="7">
        <f t="shared" si="59"/>
        <v>14898.8</v>
      </c>
      <c r="I56" s="7">
        <f t="shared" ref="I56" si="60">I34</f>
        <v>16386.3</v>
      </c>
      <c r="K56" t="s">
        <v>37</v>
      </c>
      <c r="L56" s="7">
        <f>L34</f>
        <v>13863.5</v>
      </c>
      <c r="M56" s="7">
        <f t="shared" ref="M56:R56" si="61">M34</f>
        <v>16386.3</v>
      </c>
      <c r="N56" s="7">
        <f t="shared" si="61"/>
        <v>31082.799999999999</v>
      </c>
      <c r="O56" s="7">
        <f t="shared" si="61"/>
        <v>15053.5</v>
      </c>
      <c r="P56" s="7">
        <f t="shared" si="61"/>
        <v>22336.3</v>
      </c>
      <c r="Q56" s="7">
        <f t="shared" si="61"/>
        <v>14898.8</v>
      </c>
      <c r="R56" s="7">
        <f t="shared" si="61"/>
        <v>16386.3</v>
      </c>
      <c r="T56" t="s">
        <v>37</v>
      </c>
      <c r="U56" s="7">
        <f>U34</f>
        <v>13863.5</v>
      </c>
      <c r="V56" s="7">
        <f t="shared" ref="V56:AA56" si="62">V34</f>
        <v>16386.3</v>
      </c>
      <c r="W56" s="7">
        <f t="shared" si="62"/>
        <v>31082.799999999999</v>
      </c>
      <c r="X56" s="7">
        <f t="shared" si="62"/>
        <v>15053.5</v>
      </c>
      <c r="Y56" s="7">
        <f t="shared" si="62"/>
        <v>22336.3</v>
      </c>
      <c r="Z56" s="7">
        <f t="shared" si="62"/>
        <v>14898.8</v>
      </c>
      <c r="AA56" s="7">
        <f t="shared" si="62"/>
        <v>16386.3</v>
      </c>
    </row>
    <row r="57" spans="1:27" x14ac:dyDescent="0.25">
      <c r="B57" t="s">
        <v>40</v>
      </c>
      <c r="C57">
        <f>C42</f>
        <v>450</v>
      </c>
      <c r="D57">
        <f t="shared" ref="D57:H57" si="63">D42</f>
        <v>350</v>
      </c>
      <c r="E57">
        <f t="shared" si="63"/>
        <v>700</v>
      </c>
      <c r="F57">
        <f t="shared" si="63"/>
        <v>450</v>
      </c>
      <c r="G57">
        <f t="shared" si="63"/>
        <v>400</v>
      </c>
      <c r="H57">
        <f t="shared" si="63"/>
        <v>600</v>
      </c>
      <c r="I57">
        <f t="shared" ref="I57" si="64">I42</f>
        <v>300</v>
      </c>
      <c r="K57" t="s">
        <v>40</v>
      </c>
      <c r="L57" s="7">
        <f>L42</f>
        <v>559.33816409512974</v>
      </c>
      <c r="M57" s="7">
        <f t="shared" ref="M57:R57" si="65">M42</f>
        <v>435.04079429621203</v>
      </c>
      <c r="N57" s="7">
        <f t="shared" si="65"/>
        <v>870.08158859242405</v>
      </c>
      <c r="O57" s="7">
        <f t="shared" si="65"/>
        <v>559.33816409512974</v>
      </c>
      <c r="P57" s="7">
        <f t="shared" si="65"/>
        <v>497.18947919567091</v>
      </c>
      <c r="Q57" s="7">
        <f t="shared" si="65"/>
        <v>745.78421879350628</v>
      </c>
      <c r="R57" s="7">
        <f t="shared" si="65"/>
        <v>372.89210939675314</v>
      </c>
      <c r="T57" t="s">
        <v>40</v>
      </c>
      <c r="U57" s="7">
        <f>U42</f>
        <v>718.00270718251977</v>
      </c>
      <c r="V57" s="7">
        <f t="shared" ref="V57:AA57" si="66">V42</f>
        <v>558.4465500308487</v>
      </c>
      <c r="W57" s="7">
        <f t="shared" si="66"/>
        <v>1116.8931000616974</v>
      </c>
      <c r="X57" s="7">
        <f t="shared" si="66"/>
        <v>718.00270718251977</v>
      </c>
      <c r="Y57" s="7">
        <f t="shared" si="66"/>
        <v>638.22462860668429</v>
      </c>
      <c r="Z57" s="7">
        <f t="shared" si="66"/>
        <v>957.33694291002632</v>
      </c>
      <c r="AA57" s="7">
        <f t="shared" si="66"/>
        <v>478.66847145501316</v>
      </c>
    </row>
    <row r="58" spans="1:27" x14ac:dyDescent="0.25">
      <c r="B58" t="s">
        <v>69</v>
      </c>
      <c r="C58" s="7">
        <f>C51</f>
        <v>2400</v>
      </c>
      <c r="D58" s="7">
        <f t="shared" ref="D58:H58" si="67">D51</f>
        <v>2181.818181818182</v>
      </c>
      <c r="E58" s="7">
        <f t="shared" si="67"/>
        <v>1760</v>
      </c>
      <c r="F58" s="7">
        <f t="shared" si="67"/>
        <v>2453.3333333333335</v>
      </c>
      <c r="G58" s="7">
        <f t="shared" si="67"/>
        <v>1515.7894736842109</v>
      </c>
      <c r="H58" s="7">
        <f t="shared" si="67"/>
        <v>2133.3333333333335</v>
      </c>
      <c r="I58" s="7">
        <f t="shared" ref="I58" si="68">I51</f>
        <v>1745.4545454545457</v>
      </c>
      <c r="K58" t="s">
        <v>41</v>
      </c>
      <c r="L58" s="7">
        <f>L51</f>
        <v>2983.1368751740251</v>
      </c>
      <c r="M58" s="7">
        <f t="shared" ref="M58:R58" si="69">M51</f>
        <v>2711.9426137945688</v>
      </c>
      <c r="N58" s="7">
        <f t="shared" si="69"/>
        <v>2187.6337084609518</v>
      </c>
      <c r="O58" s="7">
        <f t="shared" si="69"/>
        <v>2971.6772223769117</v>
      </c>
      <c r="P58" s="7">
        <f t="shared" si="69"/>
        <v>1822.7036185126453</v>
      </c>
      <c r="Q58" s="7">
        <f t="shared" si="69"/>
        <v>2651.6772223769117</v>
      </c>
      <c r="R58" s="7">
        <f t="shared" si="69"/>
        <v>2098.8708334388034</v>
      </c>
      <c r="T58" t="s">
        <v>41</v>
      </c>
      <c r="U58" s="7">
        <f>U51</f>
        <v>3829.3477716401053</v>
      </c>
      <c r="V58" s="7">
        <f t="shared" ref="V58:AA58" si="70">V51</f>
        <v>3481.2252469455507</v>
      </c>
      <c r="W58" s="7">
        <f t="shared" si="70"/>
        <v>2808.1883658694105</v>
      </c>
      <c r="X58" s="7">
        <f t="shared" si="70"/>
        <v>3723.8646859023161</v>
      </c>
      <c r="Y58" s="7">
        <f t="shared" si="70"/>
        <v>2268.0777745474243</v>
      </c>
      <c r="Z58" s="7">
        <f t="shared" si="70"/>
        <v>3403.8646859023161</v>
      </c>
      <c r="AA58" s="7">
        <f t="shared" si="70"/>
        <v>2611.7259222061248</v>
      </c>
    </row>
    <row r="60" spans="1:27" x14ac:dyDescent="0.25">
      <c r="B60" s="2" t="s">
        <v>42</v>
      </c>
      <c r="K60" s="2" t="s">
        <v>71</v>
      </c>
      <c r="T60" s="2" t="s">
        <v>72</v>
      </c>
    </row>
    <row r="61" spans="1:27" x14ac:dyDescent="0.25">
      <c r="B61" t="s">
        <v>37</v>
      </c>
      <c r="C61" s="7">
        <f>C56</f>
        <v>13863.5</v>
      </c>
      <c r="D61" s="7">
        <f t="shared" ref="D61:H61" si="71">D56</f>
        <v>16386.3</v>
      </c>
      <c r="E61" s="7">
        <f t="shared" si="71"/>
        <v>31082.799999999999</v>
      </c>
      <c r="F61" s="7">
        <f t="shared" si="71"/>
        <v>15053.5</v>
      </c>
      <c r="G61" s="7">
        <f t="shared" si="71"/>
        <v>22336.3</v>
      </c>
      <c r="H61" s="7">
        <f t="shared" si="71"/>
        <v>14898.8</v>
      </c>
      <c r="I61" s="7">
        <f t="shared" ref="I61" si="72">I56</f>
        <v>16386.3</v>
      </c>
      <c r="K61" t="s">
        <v>37</v>
      </c>
      <c r="L61" s="7">
        <f>L56</f>
        <v>13863.5</v>
      </c>
      <c r="M61" s="7">
        <f t="shared" ref="M61:R61" si="73">M56</f>
        <v>16386.3</v>
      </c>
      <c r="N61" s="7">
        <f t="shared" si="73"/>
        <v>31082.799999999999</v>
      </c>
      <c r="O61" s="7">
        <f t="shared" si="73"/>
        <v>15053.5</v>
      </c>
      <c r="P61" s="7">
        <f t="shared" si="73"/>
        <v>22336.3</v>
      </c>
      <c r="Q61" s="7">
        <f t="shared" si="73"/>
        <v>14898.8</v>
      </c>
      <c r="R61" s="7">
        <f t="shared" si="73"/>
        <v>16386.3</v>
      </c>
      <c r="T61" t="s">
        <v>37</v>
      </c>
      <c r="U61" s="7">
        <f>U56</f>
        <v>13863.5</v>
      </c>
      <c r="V61" s="7">
        <f t="shared" ref="V61:AA61" si="74">V56</f>
        <v>16386.3</v>
      </c>
      <c r="W61" s="7">
        <f t="shared" si="74"/>
        <v>31082.799999999999</v>
      </c>
      <c r="X61" s="7">
        <f t="shared" si="74"/>
        <v>15053.5</v>
      </c>
      <c r="Y61" s="7">
        <f t="shared" si="74"/>
        <v>22336.3</v>
      </c>
      <c r="Z61" s="7">
        <f t="shared" si="74"/>
        <v>14898.8</v>
      </c>
      <c r="AA61" s="7">
        <f t="shared" si="74"/>
        <v>16386.3</v>
      </c>
    </row>
    <row r="62" spans="1:27" x14ac:dyDescent="0.25">
      <c r="B62" t="s">
        <v>43</v>
      </c>
      <c r="C62" s="7">
        <f>C57*20</f>
        <v>9000</v>
      </c>
      <c r="D62" s="7">
        <f t="shared" ref="D62:H62" si="75">D57*20</f>
        <v>7000</v>
      </c>
      <c r="E62" s="7">
        <f t="shared" si="75"/>
        <v>14000</v>
      </c>
      <c r="F62" s="7">
        <f t="shared" si="75"/>
        <v>9000</v>
      </c>
      <c r="G62" s="7">
        <f t="shared" si="75"/>
        <v>8000</v>
      </c>
      <c r="H62" s="7">
        <f t="shared" si="75"/>
        <v>12000</v>
      </c>
      <c r="I62" s="7">
        <f t="shared" ref="I62" si="76">I57*20</f>
        <v>6000</v>
      </c>
      <c r="K62" t="s">
        <v>43</v>
      </c>
      <c r="L62" s="7">
        <f>L57*20</f>
        <v>11186.763281902595</v>
      </c>
      <c r="M62" s="7">
        <f t="shared" ref="M62:R63" si="77">M57*20</f>
        <v>8700.8158859242412</v>
      </c>
      <c r="N62" s="7">
        <f t="shared" si="77"/>
        <v>17401.631771848482</v>
      </c>
      <c r="O62" s="7">
        <f t="shared" si="77"/>
        <v>11186.763281902595</v>
      </c>
      <c r="P62" s="7">
        <f t="shared" si="77"/>
        <v>9943.789583913418</v>
      </c>
      <c r="Q62" s="7">
        <f t="shared" si="77"/>
        <v>14915.684375870125</v>
      </c>
      <c r="R62" s="7">
        <f t="shared" si="77"/>
        <v>7457.8421879350626</v>
      </c>
      <c r="T62" t="s">
        <v>43</v>
      </c>
      <c r="U62" s="7">
        <f>U57*20</f>
        <v>14360.054143650395</v>
      </c>
      <c r="V62" s="7">
        <f t="shared" ref="V62:AA62" si="78">V57*20</f>
        <v>11168.931000616974</v>
      </c>
      <c r="W62" s="7">
        <f t="shared" si="78"/>
        <v>22337.862001233949</v>
      </c>
      <c r="X62" s="7">
        <f t="shared" si="78"/>
        <v>14360.054143650395</v>
      </c>
      <c r="Y62" s="7">
        <f t="shared" si="78"/>
        <v>12764.492572133686</v>
      </c>
      <c r="Z62" s="7">
        <f t="shared" si="78"/>
        <v>19146.738858200526</v>
      </c>
      <c r="AA62" s="7">
        <f t="shared" si="78"/>
        <v>9573.369429100263</v>
      </c>
    </row>
    <row r="63" spans="1:27" x14ac:dyDescent="0.25">
      <c r="B63" t="s">
        <v>44</v>
      </c>
      <c r="C63" s="7">
        <f>C58*20</f>
        <v>48000</v>
      </c>
      <c r="D63" s="7">
        <f t="shared" ref="D63:H63" si="79">D58*20</f>
        <v>43636.36363636364</v>
      </c>
      <c r="E63" s="7">
        <f t="shared" si="79"/>
        <v>35200</v>
      </c>
      <c r="F63" s="7">
        <f t="shared" si="79"/>
        <v>49066.666666666672</v>
      </c>
      <c r="G63" s="7">
        <f t="shared" si="79"/>
        <v>30315.789473684217</v>
      </c>
      <c r="H63" s="7">
        <f t="shared" si="79"/>
        <v>42666.666666666672</v>
      </c>
      <c r="I63" s="7">
        <f t="shared" ref="I63" si="80">I58*20</f>
        <v>34909.090909090912</v>
      </c>
      <c r="K63" t="s">
        <v>44</v>
      </c>
      <c r="L63" s="7">
        <f>L58*20</f>
        <v>59662.737503480501</v>
      </c>
      <c r="M63" s="7">
        <f t="shared" ref="M63:Q63" si="81">M58*20</f>
        <v>54238.852275891375</v>
      </c>
      <c r="N63" s="7">
        <f t="shared" si="81"/>
        <v>43752.674169219034</v>
      </c>
      <c r="O63" s="7">
        <f t="shared" si="81"/>
        <v>59433.544447538232</v>
      </c>
      <c r="P63" s="7">
        <f t="shared" si="81"/>
        <v>36454.072370252907</v>
      </c>
      <c r="Q63" s="7">
        <f t="shared" si="81"/>
        <v>53033.544447538232</v>
      </c>
      <c r="R63" s="7">
        <f t="shared" si="77"/>
        <v>41977.416668776066</v>
      </c>
      <c r="T63" t="s">
        <v>44</v>
      </c>
      <c r="U63" s="7">
        <f>U58*20</f>
        <v>76586.955432802104</v>
      </c>
      <c r="V63" s="7">
        <f t="shared" ref="V63:AA63" si="82">V58*20</f>
        <v>69624.504938911006</v>
      </c>
      <c r="W63" s="7">
        <f t="shared" si="82"/>
        <v>56163.767317388207</v>
      </c>
      <c r="X63" s="7">
        <f t="shared" si="82"/>
        <v>74477.29371804632</v>
      </c>
      <c r="Y63" s="7">
        <f t="shared" si="82"/>
        <v>45361.555490948485</v>
      </c>
      <c r="Z63" s="7">
        <f t="shared" si="82"/>
        <v>68077.29371804632</v>
      </c>
      <c r="AA63" s="7">
        <f t="shared" si="82"/>
        <v>52234.518444122499</v>
      </c>
    </row>
    <row r="65" spans="1:27" x14ac:dyDescent="0.25">
      <c r="B65" s="31"/>
      <c r="C65" s="26">
        <f>SUM(C61:C64)</f>
        <v>70863.5</v>
      </c>
      <c r="D65" s="26">
        <f t="shared" ref="D65:I65" si="83">SUM(D61:D64)</f>
        <v>67022.663636363635</v>
      </c>
      <c r="E65" s="26">
        <f>SUM(E61:E64)</f>
        <v>80282.8</v>
      </c>
      <c r="F65" s="26">
        <f t="shared" si="83"/>
        <v>73120.166666666672</v>
      </c>
      <c r="G65" s="26">
        <f t="shared" si="83"/>
        <v>60652.089473684217</v>
      </c>
      <c r="H65" s="26">
        <f t="shared" si="83"/>
        <v>69565.466666666674</v>
      </c>
      <c r="I65" s="26">
        <f t="shared" si="83"/>
        <v>57295.390909090915</v>
      </c>
      <c r="K65" s="16"/>
      <c r="L65" s="10">
        <f>SUM(L61:L64)</f>
        <v>84713.000785383105</v>
      </c>
      <c r="M65" s="10">
        <f t="shared" ref="M65" si="84">SUM(M61:M64)</f>
        <v>79325.968161815617</v>
      </c>
      <c r="N65" s="10">
        <f t="shared" ref="N65" si="85">SUM(N61:N64)</f>
        <v>92237.105941067508</v>
      </c>
      <c r="O65" s="10">
        <f t="shared" ref="O65" si="86">SUM(O61:O64)</f>
        <v>85673.807729440829</v>
      </c>
      <c r="P65" s="10">
        <f t="shared" ref="P65" si="87">SUM(P61:P64)</f>
        <v>68734.161954166324</v>
      </c>
      <c r="Q65" s="10">
        <f t="shared" ref="Q65" si="88">SUM(Q61:Q64)</f>
        <v>82848.028823408356</v>
      </c>
      <c r="R65" s="10">
        <f t="shared" ref="R65" si="89">SUM(R61:R64)</f>
        <v>65821.558856711126</v>
      </c>
      <c r="T65" s="16"/>
      <c r="U65" s="10">
        <f>SUM(U61:U64)</f>
        <v>104810.5095764525</v>
      </c>
      <c r="V65" s="10">
        <f t="shared" ref="V65" si="90">SUM(V61:V64)</f>
        <v>97179.735939527978</v>
      </c>
      <c r="W65" s="10">
        <f t="shared" ref="W65" si="91">SUM(W61:W64)</f>
        <v>109584.42931862216</v>
      </c>
      <c r="X65" s="10">
        <f t="shared" ref="X65" si="92">SUM(X61:X64)</f>
        <v>103890.84786169672</v>
      </c>
      <c r="Y65" s="10">
        <f t="shared" ref="Y65" si="93">SUM(Y61:Y64)</f>
        <v>80462.348063082172</v>
      </c>
      <c r="Z65" s="10">
        <f t="shared" ref="Z65" si="94">SUM(Z61:Z64)</f>
        <v>102122.83257624684</v>
      </c>
      <c r="AA65" s="10">
        <f t="shared" ref="AA65" si="95">SUM(AA61:AA64)</f>
        <v>78194.187873222763</v>
      </c>
    </row>
    <row r="66" spans="1:27" x14ac:dyDescent="0.25">
      <c r="B66" s="2"/>
      <c r="C66" s="21"/>
      <c r="D66" s="21"/>
      <c r="E66" s="21"/>
      <c r="F66" s="21"/>
      <c r="G66" s="21"/>
      <c r="H66" s="21"/>
      <c r="I66" s="21"/>
      <c r="K66" s="2"/>
      <c r="L66" s="21"/>
      <c r="M66" s="21"/>
      <c r="N66" s="21"/>
      <c r="O66" s="21"/>
      <c r="P66" s="21"/>
      <c r="Q66" s="21"/>
      <c r="R66" s="21"/>
      <c r="T66" s="2"/>
      <c r="U66" s="21"/>
      <c r="V66" s="21"/>
      <c r="W66" s="21"/>
      <c r="X66" s="21"/>
      <c r="Y66" s="21"/>
      <c r="Z66" s="21"/>
      <c r="AA66" s="21"/>
    </row>
    <row r="67" spans="1:27" ht="98.25" customHeight="1" x14ac:dyDescent="0.25">
      <c r="B67" s="2"/>
      <c r="C67" s="21"/>
      <c r="D67" s="21"/>
      <c r="E67" s="21"/>
      <c r="F67" s="21"/>
      <c r="G67" s="21"/>
      <c r="H67" s="21"/>
      <c r="I67" s="21"/>
      <c r="K67" s="2"/>
      <c r="L67" s="21"/>
      <c r="M67" s="21"/>
      <c r="N67" s="21"/>
      <c r="O67" s="21"/>
      <c r="P67" s="21"/>
      <c r="Q67" s="21"/>
      <c r="R67" s="21"/>
      <c r="T67" s="2"/>
      <c r="U67" s="21"/>
      <c r="V67" s="21"/>
      <c r="W67" s="21"/>
      <c r="X67" s="21"/>
      <c r="Y67" s="21"/>
      <c r="Z67" s="21"/>
      <c r="AA67" s="21"/>
    </row>
    <row r="68" spans="1:27" x14ac:dyDescent="0.25">
      <c r="A68" s="2" t="s">
        <v>56</v>
      </c>
      <c r="B68" s="22"/>
      <c r="K68" s="6"/>
    </row>
    <row r="69" spans="1:27" x14ac:dyDescent="0.25">
      <c r="C69" s="2" t="s">
        <v>47</v>
      </c>
      <c r="E69" s="2" t="s">
        <v>48</v>
      </c>
      <c r="G69" s="2" t="s">
        <v>49</v>
      </c>
    </row>
    <row r="70" spans="1:27" x14ac:dyDescent="0.25">
      <c r="B70" s="17" t="s">
        <v>21</v>
      </c>
      <c r="C70" s="7">
        <f>C65</f>
        <v>70863.5</v>
      </c>
      <c r="D70" s="1">
        <f>RANK(C70,$C$70:$C$76,1)</f>
        <v>5</v>
      </c>
      <c r="E70" s="7">
        <f>L65</f>
        <v>84713.000785383105</v>
      </c>
      <c r="F70" s="1">
        <f t="shared" ref="F70:F76" si="96">RANK(E70,$E$70:$E$76,1)</f>
        <v>5</v>
      </c>
      <c r="G70" s="7">
        <f>U65</f>
        <v>104810.5095764525</v>
      </c>
      <c r="H70" s="1">
        <f t="shared" ref="H70:H76" si="97">RANK(G70,$G$70:$G$76,1)</f>
        <v>6</v>
      </c>
    </row>
    <row r="71" spans="1:27" x14ac:dyDescent="0.25">
      <c r="B71" s="17" t="s">
        <v>22</v>
      </c>
      <c r="C71" s="7">
        <f>D65</f>
        <v>67022.663636363635</v>
      </c>
      <c r="D71" s="1">
        <f t="shared" ref="D71:D76" si="98">RANK(C71,$C$70:$C$76,1)</f>
        <v>3</v>
      </c>
      <c r="E71" s="7">
        <f>M65</f>
        <v>79325.968161815617</v>
      </c>
      <c r="F71" s="1">
        <f t="shared" si="96"/>
        <v>3</v>
      </c>
      <c r="G71" s="7">
        <f>V65</f>
        <v>97179.735939527978</v>
      </c>
      <c r="H71" s="1">
        <f t="shared" si="97"/>
        <v>3</v>
      </c>
    </row>
    <row r="72" spans="1:27" x14ac:dyDescent="0.25">
      <c r="B72" s="17" t="s">
        <v>1</v>
      </c>
      <c r="C72" s="7">
        <f>E65</f>
        <v>80282.8</v>
      </c>
      <c r="D72" s="1">
        <f t="shared" si="98"/>
        <v>7</v>
      </c>
      <c r="E72" s="7">
        <f>N65</f>
        <v>92237.105941067508</v>
      </c>
      <c r="F72" s="1">
        <f t="shared" si="96"/>
        <v>7</v>
      </c>
      <c r="G72" s="7">
        <f>W65</f>
        <v>109584.42931862216</v>
      </c>
      <c r="H72" s="1">
        <f t="shared" si="97"/>
        <v>7</v>
      </c>
    </row>
    <row r="73" spans="1:27" x14ac:dyDescent="0.25">
      <c r="B73" s="17" t="s">
        <v>30</v>
      </c>
      <c r="C73" s="7">
        <f>F65</f>
        <v>73120.166666666672</v>
      </c>
      <c r="D73" s="1">
        <f t="shared" si="98"/>
        <v>6</v>
      </c>
      <c r="E73" s="7">
        <f>O65</f>
        <v>85673.807729440829</v>
      </c>
      <c r="F73" s="1">
        <f t="shared" si="96"/>
        <v>6</v>
      </c>
      <c r="G73" s="7">
        <f>X65</f>
        <v>103890.84786169672</v>
      </c>
      <c r="H73" s="1">
        <f t="shared" si="97"/>
        <v>5</v>
      </c>
    </row>
    <row r="74" spans="1:27" x14ac:dyDescent="0.25">
      <c r="B74" s="17" t="str">
        <f>G14</f>
        <v>Sole-Wärmepumpe mit PV-Anlage</v>
      </c>
      <c r="C74" s="7">
        <f>G65</f>
        <v>60652.089473684217</v>
      </c>
      <c r="D74" s="1">
        <f t="shared" si="98"/>
        <v>2</v>
      </c>
      <c r="E74" s="7">
        <f>P65</f>
        <v>68734.161954166324</v>
      </c>
      <c r="F74" s="1">
        <f t="shared" si="96"/>
        <v>2</v>
      </c>
      <c r="G74" s="7">
        <f>Y65</f>
        <v>80462.348063082172</v>
      </c>
      <c r="H74" s="1">
        <f t="shared" si="97"/>
        <v>2</v>
      </c>
    </row>
    <row r="75" spans="1:27" x14ac:dyDescent="0.25">
      <c r="B75" s="17" t="s">
        <v>31</v>
      </c>
      <c r="C75" s="7">
        <f>H65</f>
        <v>69565.466666666674</v>
      </c>
      <c r="D75" s="1">
        <f t="shared" si="98"/>
        <v>4</v>
      </c>
      <c r="E75" s="7">
        <f>Q65</f>
        <v>82848.028823408356</v>
      </c>
      <c r="F75" s="1">
        <f t="shared" si="96"/>
        <v>4</v>
      </c>
      <c r="G75" s="7">
        <f>Z65</f>
        <v>102122.83257624684</v>
      </c>
      <c r="H75" s="1">
        <f t="shared" si="97"/>
        <v>4</v>
      </c>
    </row>
    <row r="76" spans="1:27" x14ac:dyDescent="0.25">
      <c r="B76" s="17" t="s">
        <v>45</v>
      </c>
      <c r="C76" s="7">
        <f>I65</f>
        <v>57295.390909090915</v>
      </c>
      <c r="D76" s="1">
        <f t="shared" si="98"/>
        <v>1</v>
      </c>
      <c r="E76" s="7">
        <f>R65</f>
        <v>65821.558856711126</v>
      </c>
      <c r="F76" s="1">
        <f t="shared" si="96"/>
        <v>1</v>
      </c>
      <c r="G76" s="7">
        <f>AA65</f>
        <v>78194.187873222763</v>
      </c>
      <c r="H76" s="1">
        <f t="shared" si="97"/>
        <v>1</v>
      </c>
    </row>
    <row r="77" spans="1:27" x14ac:dyDescent="0.25">
      <c r="C77" s="7"/>
    </row>
    <row r="79" spans="1:27" x14ac:dyDescent="0.25">
      <c r="A79" s="2" t="s">
        <v>52</v>
      </c>
      <c r="B79" s="17"/>
    </row>
    <row r="80" spans="1:27" ht="84" customHeight="1" x14ac:dyDescent="0.25">
      <c r="B80" s="35"/>
      <c r="C80" s="35"/>
      <c r="D80" s="35"/>
    </row>
    <row r="81" spans="2:4" ht="30" customHeight="1" x14ac:dyDescent="0.25">
      <c r="B81" s="35"/>
      <c r="C81" s="35"/>
      <c r="D81" s="35"/>
    </row>
    <row r="82" spans="2:4" ht="80.25" customHeight="1" x14ac:dyDescent="0.25">
      <c r="B82" s="35"/>
      <c r="C82" s="35"/>
      <c r="D82" s="35"/>
    </row>
    <row r="83" spans="2:4" ht="15" customHeight="1" x14ac:dyDescent="0.25"/>
    <row r="84" spans="2:4" ht="48" customHeight="1" x14ac:dyDescent="0.25"/>
  </sheetData>
  <mergeCells count="3">
    <mergeCell ref="B80:D80"/>
    <mergeCell ref="B81:D81"/>
    <mergeCell ref="B82:D82"/>
  </mergeCells>
  <pageMargins left="0.23622047244094491" right="0.23622047244094491" top="0.74803149606299213" bottom="0.74803149606299213" header="0.31496062992125984" footer="0.31496062992125984"/>
  <pageSetup paperSize="9" scale="90" orientation="landscape" horizontalDpi="0" verticalDpi="0" r:id="rId1"/>
  <headerFooter>
    <oddFooter>&amp;Laufgestellt: Horst Winter&amp;C&amp;D&amp;RSeite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hjw</dc:creator>
  <cp:lastModifiedBy>Fabian Berg</cp:lastModifiedBy>
  <cp:lastPrinted>2023-03-12T15:46:28Z</cp:lastPrinted>
  <dcterms:created xsi:type="dcterms:W3CDTF">2017-08-31T16:16:54Z</dcterms:created>
  <dcterms:modified xsi:type="dcterms:W3CDTF">2024-04-12T21:01:03Z</dcterms:modified>
</cp:coreProperties>
</file>